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<sst xmlns="http://schemas.openxmlformats.org/spreadsheetml/2006/main" count="114" uniqueCount="112">
  <si>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</si>
  <si>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</si>
  <si>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</si>
  <si>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</si>
  <si>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</si>
  <si>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</si>
  <si>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</si>
  <si>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</si>
  <si>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</si>
  <si>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</si>
  <si>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</si>
  <si>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</si>
  <si>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</si>
  <si>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</si>
  <si>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</si>
  <si>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</si>
  <si>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</si>
  <si>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</si>
  <si>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</si>
  <si>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</si>
  <si>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</si>
  <si>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</si>
  <si>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</si>
  <si>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</si>
  <si>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</si>
  <si>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</si>
  <si>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</si>
  <si>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</si>
  <si>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</si>
  <si>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</si>
  <si>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</si>
  <si>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</si>
  <si>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</si>
  <si>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</si>
  <si>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</si>
  <si>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</si>
  <si>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</si>
  <si>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</si>
  <si>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</si>
  <si>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</si>
  <si>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</si>
  <si>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</si>
  <si>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</si>
  <si>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</si>
  <si>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</si>
  <si>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</si>
  <si>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</si>
  <si>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</si>
  <si>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</si>
  <si>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</si>
  <si>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</si>
  <si>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</si>
  <si>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</si>
  <si>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</si>
  <si>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</si>
  <si>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</si>
  <si>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</si>
  <si>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</si>
  <si>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</si>
  <si>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</si>
  <si>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</si>
  <si>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</si>
  <si>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</si>
  <si>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</si>
  <si>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</si>
  <si>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</si>
  <si>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</si>
  <si>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</si>
  <si>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</si>
  <si>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</si>
  <si>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</si>
  <si>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</si>
  <si>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</si>
  <si>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</si>
  <si>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</si>
  <si>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</si>
  <si>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</si>
  <si>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</si>
  <si>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</si>
  <si>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</si>
  <si>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</si>
  <si>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</si>
  <si>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</si>
  <si>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</si>
  <si>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</si>
  <si>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</si>
  <si>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</si>
  <si>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</si>
  <si>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</si>
  <si>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</si>
  <si>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</si>
  <si>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</si>
  <si>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</si>
  <si>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</si>
  <si>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</si>
  <si>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</si>
  <si>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</si>
  <si>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</si>
  <si>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</si>
  <si>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</si>
  <si>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</si>
  <si>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</si>
  <si>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</si>
  <si>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</si>
  <si>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</si>
  <si>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13/12/17 - VENCIMENTO 20/12/17</t>
  </si>
  <si>
    <r>
      <t>5.2.8. Ajuste de Remuneração Previsto Contratualmente</t>
    </r>
    <r>
      <rPr>
        <vertAlign val="superscript"/>
        <sz val="12"/>
        <rFont val="Calibri"/>
        <family val="2"/>
      </rPr>
      <t>(1)</t>
    </r>
  </si>
  <si>
    <t>(1) Ajuste de remuneração, previsto contratualmente, período de 25/10 a 23/11/17, parcela 14/19.</t>
  </si>
  <si>
    <r>
      <t>5.3. Revisão de Remuneração pelo Transporte Coletivo</t>
    </r>
    <r>
      <rPr>
        <vertAlign val="superscript"/>
        <sz val="12"/>
        <color indexed="8"/>
        <rFont val="Calibri"/>
        <family val="2"/>
      </rPr>
      <t>(2)</t>
    </r>
  </si>
  <si>
    <r>
      <t>8. Tarifa de Remuneração por Passageiro</t>
    </r>
    <r>
      <rPr>
        <vertAlign val="superscript"/>
        <sz val="12"/>
        <color indexed="8"/>
        <rFont val="Calibri"/>
        <family val="2"/>
      </rPr>
      <t>(3)</t>
    </r>
  </si>
  <si>
    <t>(3) Tarifa de remuneração de cada empresa considerando o  reequilibrio interno estabelecido e informado pelo consórcio. Não consideram os acertos financeiros previstos no item 7.</t>
  </si>
  <si>
    <t>(2) Revisão de passageiros transportados, dia 12/12/17, área 3.1, total de 2.285 passgeiros.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</si>
</sst>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vertAlign val="superscript"/>
      <sz val="12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left" vertical="center" indent="1"/>
    </xf>
    <xf numFmtId="0" fontId="4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4" fillId="0" borderId="12" xfId="0" applyFont="1" applyFill="1" applyBorder="1" applyAlignment="1">
      <alignment horizontal="left" vertical="center" indent="1"/>
    </xf>
    <xf numFmtId="172" fontId="44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4" fillId="0" borderId="10" xfId="52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indent="3"/>
    </xf>
    <xf numFmtId="172" fontId="44" fillId="0" borderId="10" xfId="52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4" fillId="0" borderId="10" xfId="0" applyFont="1" applyFill="1" applyBorder="1" applyAlignment="1">
      <alignment horizontal="left" vertical="center" indent="2"/>
    </xf>
    <xf numFmtId="172" fontId="44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52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horizontal="center" vertical="center"/>
    </xf>
    <xf numFmtId="173" fontId="44" fillId="0" borderId="10" xfId="52" applyNumberFormat="1" applyFont="1" applyFill="1" applyBorder="1" applyAlignment="1">
      <alignment vertical="center"/>
    </xf>
    <xf numFmtId="174" fontId="44" fillId="0" borderId="10" xfId="45" applyNumberFormat="1" applyFont="1" applyFill="1" applyBorder="1" applyAlignment="1">
      <alignment horizontal="center" vertical="center"/>
    </xf>
    <xf numFmtId="171" fontId="44" fillId="0" borderId="10" xfId="45" applyNumberFormat="1" applyFont="1" applyFill="1" applyBorder="1" applyAlignment="1">
      <alignment vertical="center"/>
    </xf>
    <xf numFmtId="170" fontId="44" fillId="0" borderId="10" xfId="45" applyNumberFormat="1" applyFont="1" applyFill="1" applyBorder="1" applyAlignment="1">
      <alignment horizontal="center" vertical="center"/>
    </xf>
    <xf numFmtId="170" fontId="44" fillId="0" borderId="10" xfId="45" applyNumberFormat="1" applyFont="1" applyFill="1" applyBorder="1" applyAlignment="1">
      <alignment vertical="center"/>
    </xf>
    <xf numFmtId="171" fontId="44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4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4" fillId="0" borderId="14" xfId="45" applyFont="1" applyFill="1" applyBorder="1" applyAlignment="1">
      <alignment vertical="center"/>
    </xf>
    <xf numFmtId="0" fontId="44" fillId="0" borderId="14" xfId="0" applyFont="1" applyFill="1" applyBorder="1" applyAlignment="1">
      <alignment horizontal="left" vertical="center" indent="2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Border="1" applyAlignment="1">
      <alignment vertical="center"/>
    </xf>
    <xf numFmtId="0" fontId="44" fillId="0" borderId="12" xfId="0" applyFont="1" applyFill="1" applyBorder="1" applyAlignment="1">
      <alignment horizontal="left" vertical="center" indent="2"/>
    </xf>
    <xf numFmtId="171" fontId="44" fillId="0" borderId="12" xfId="45" applyNumberFormat="1" applyFont="1" applyBorder="1" applyAlignment="1">
      <alignment vertical="center"/>
    </xf>
    <xf numFmtId="171" fontId="44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4" fillId="0" borderId="10" xfId="52" applyNumberFormat="1" applyFont="1" applyBorder="1" applyAlignment="1">
      <alignment vertical="center"/>
    </xf>
    <xf numFmtId="173" fontId="44" fillId="0" borderId="14" xfId="52" applyNumberFormat="1" applyFont="1" applyBorder="1" applyAlignment="1">
      <alignment vertical="center"/>
    </xf>
    <xf numFmtId="171" fontId="44" fillId="0" borderId="10" xfId="52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171" fontId="44" fillId="0" borderId="14" xfId="52" applyFont="1" applyFill="1" applyBorder="1" applyAlignment="1">
      <alignment vertical="center"/>
    </xf>
    <xf numFmtId="173" fontId="44" fillId="0" borderId="14" xfId="52" applyNumberFormat="1" applyFont="1" applyFill="1" applyBorder="1" applyAlignment="1">
      <alignment vertical="center"/>
    </xf>
    <xf numFmtId="170" fontId="44" fillId="0" borderId="14" xfId="45" applyNumberFormat="1" applyFont="1" applyFill="1" applyBorder="1" applyAlignment="1">
      <alignment vertical="center"/>
    </xf>
    <xf numFmtId="44" fontId="44" fillId="0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2"/>
    </xf>
    <xf numFmtId="0" fontId="44" fillId="34" borderId="10" xfId="0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44" fillId="34" borderId="10" xfId="0" applyFont="1" applyFill="1" applyBorder="1" applyAlignment="1">
      <alignment horizontal="left" vertical="center" indent="1"/>
    </xf>
    <xf numFmtId="44" fontId="44" fillId="34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3"/>
    </xf>
    <xf numFmtId="172" fontId="44" fillId="34" borderId="10" xfId="52" applyNumberFormat="1" applyFont="1" applyFill="1" applyBorder="1" applyAlignment="1">
      <alignment vertical="center"/>
    </xf>
    <xf numFmtId="0" fontId="44" fillId="35" borderId="10" xfId="0" applyFont="1" applyFill="1" applyBorder="1" applyAlignment="1">
      <alignment horizontal="left" vertical="center" indent="1"/>
    </xf>
    <xf numFmtId="44" fontId="44" fillId="35" borderId="10" xfId="45" applyFont="1" applyFill="1" applyBorder="1" applyAlignment="1">
      <alignment horizontal="center" vertical="center"/>
    </xf>
    <xf numFmtId="171" fontId="45" fillId="0" borderId="10" xfId="45" applyNumberFormat="1" applyFont="1" applyBorder="1" applyAlignment="1">
      <alignment vertical="center"/>
    </xf>
    <xf numFmtId="44" fontId="45" fillId="0" borderId="10" xfId="45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171" fontId="45" fillId="0" borderId="10" xfId="45" applyNumberFormat="1" applyFont="1" applyFill="1" applyBorder="1" applyAlignment="1">
      <alignment vertical="center"/>
    </xf>
    <xf numFmtId="171" fontId="45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173" fontId="44" fillId="0" borderId="0" xfId="52" applyNumberFormat="1" applyFont="1" applyBorder="1" applyAlignment="1">
      <alignment vertical="center"/>
    </xf>
    <xf numFmtId="173" fontId="44" fillId="0" borderId="0" xfId="52" applyNumberFormat="1" applyFont="1" applyFill="1" applyBorder="1" applyAlignment="1">
      <alignment vertical="center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4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99</xdr:row>
      <xdr:rowOff>0</xdr:rowOff>
    </xdr:from>
    <xdr:to>
      <xdr:col>2</xdr:col>
      <xdr:colOff>638175</xdr:colOff>
      <xdr:row>99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4029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638175</xdr:colOff>
      <xdr:row>99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4029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638175</xdr:colOff>
      <xdr:row>99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4029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4" t="s">
        <v>31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21">
      <c r="A2" s="75" t="s">
        <v>105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6" t="s">
        <v>1</v>
      </c>
      <c r="B4" s="76" t="s">
        <v>38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 t="s">
        <v>2</v>
      </c>
    </row>
    <row r="5" spans="1:15" ht="42" customHeight="1">
      <c r="A5" s="76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104</v>
      </c>
      <c r="I5" s="4" t="s">
        <v>98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6"/>
    </row>
    <row r="6" spans="1:15" ht="20.25" customHeight="1">
      <c r="A6" s="76"/>
      <c r="B6" s="3" t="s">
        <v>21</v>
      </c>
      <c r="C6" s="3" t="s">
        <v>22</v>
      </c>
      <c r="D6" s="3" t="s">
        <v>23</v>
      </c>
      <c r="E6" s="3" t="s">
        <v>94</v>
      </c>
      <c r="F6" s="3" t="s">
        <v>95</v>
      </c>
      <c r="G6" s="3" t="s">
        <v>96</v>
      </c>
      <c r="H6" s="66" t="s">
        <v>29</v>
      </c>
      <c r="I6" s="66" t="s">
        <v>97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6"/>
    </row>
    <row r="7" spans="1:26" ht="18.75" customHeight="1">
      <c r="A7" s="9" t="s">
        <v>3</v>
      </c>
      <c r="B7" s="10">
        <f>B8+B20+B24</f>
        <v>511610</v>
      </c>
      <c r="C7" s="10">
        <f>C8+C20+C24</f>
        <v>375413</v>
      </c>
      <c r="D7" s="10">
        <f>D8+D20+D24</f>
        <v>391351</v>
      </c>
      <c r="E7" s="10">
        <f>E8+E20+E24</f>
        <v>54220</v>
      </c>
      <c r="F7" s="10">
        <f aca="true" t="shared" si="0" ref="F7:N7">F8+F20+F24</f>
        <v>339087</v>
      </c>
      <c r="G7" s="10">
        <f t="shared" si="0"/>
        <v>531817</v>
      </c>
      <c r="H7" s="10">
        <f>H8+H20+H24</f>
        <v>368060</v>
      </c>
      <c r="I7" s="10">
        <f>I8+I20+I24</f>
        <v>98589</v>
      </c>
      <c r="J7" s="10">
        <f>J8+J20+J24</f>
        <v>427011</v>
      </c>
      <c r="K7" s="10">
        <f>K8+K20+K24</f>
        <v>307164</v>
      </c>
      <c r="L7" s="10">
        <f>L8+L20+L24</f>
        <v>382180</v>
      </c>
      <c r="M7" s="10">
        <f t="shared" si="0"/>
        <v>153109</v>
      </c>
      <c r="N7" s="10">
        <f t="shared" si="0"/>
        <v>93796</v>
      </c>
      <c r="O7" s="10">
        <f>+O8+O20+O24</f>
        <v>4033407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225023</v>
      </c>
      <c r="C8" s="12">
        <f>+C9+C12+C16</f>
        <v>175884</v>
      </c>
      <c r="D8" s="12">
        <f>+D9+D12+D16</f>
        <v>198632</v>
      </c>
      <c r="E8" s="12">
        <f>+E9+E12+E16</f>
        <v>25104</v>
      </c>
      <c r="F8" s="12">
        <f aca="true" t="shared" si="1" ref="F8:N8">+F9+F12+F16</f>
        <v>161052</v>
      </c>
      <c r="G8" s="12">
        <f t="shared" si="1"/>
        <v>255552</v>
      </c>
      <c r="H8" s="12">
        <f>+H9+H12+H16</f>
        <v>170285</v>
      </c>
      <c r="I8" s="12">
        <f>+I9+I12+I16</f>
        <v>47400</v>
      </c>
      <c r="J8" s="12">
        <f>+J9+J12+J16</f>
        <v>203242</v>
      </c>
      <c r="K8" s="12">
        <f>+K9+K12+K16</f>
        <v>146712</v>
      </c>
      <c r="L8" s="12">
        <f>+L9+L12+L16</f>
        <v>170415</v>
      </c>
      <c r="M8" s="12">
        <f t="shared" si="1"/>
        <v>77468</v>
      </c>
      <c r="N8" s="12">
        <f t="shared" si="1"/>
        <v>49854</v>
      </c>
      <c r="O8" s="12">
        <f>SUM(B8:N8)</f>
        <v>1906623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21976</v>
      </c>
      <c r="C9" s="14">
        <v>21758</v>
      </c>
      <c r="D9" s="14">
        <v>16540</v>
      </c>
      <c r="E9" s="14">
        <v>2073</v>
      </c>
      <c r="F9" s="14">
        <v>13911</v>
      </c>
      <c r="G9" s="14">
        <v>24995</v>
      </c>
      <c r="H9" s="14">
        <v>21327</v>
      </c>
      <c r="I9" s="14">
        <v>5945</v>
      </c>
      <c r="J9" s="14">
        <v>13144</v>
      </c>
      <c r="K9" s="14">
        <v>16694</v>
      </c>
      <c r="L9" s="14">
        <v>14093</v>
      </c>
      <c r="M9" s="14">
        <v>8962</v>
      </c>
      <c r="N9" s="14">
        <v>6034</v>
      </c>
      <c r="O9" s="12">
        <f aca="true" t="shared" si="2" ref="O9:O19">SUM(B9:N9)</f>
        <v>187452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21976</v>
      </c>
      <c r="C10" s="14">
        <f>+C9-C11</f>
        <v>21758</v>
      </c>
      <c r="D10" s="14">
        <f>+D9-D11</f>
        <v>16540</v>
      </c>
      <c r="E10" s="14">
        <f>+E9-E11</f>
        <v>2073</v>
      </c>
      <c r="F10" s="14">
        <f aca="true" t="shared" si="3" ref="F10:N10">+F9-F11</f>
        <v>13911</v>
      </c>
      <c r="G10" s="14">
        <f t="shared" si="3"/>
        <v>24995</v>
      </c>
      <c r="H10" s="14">
        <f>+H9-H11</f>
        <v>21327</v>
      </c>
      <c r="I10" s="14">
        <f>+I9-I11</f>
        <v>5945</v>
      </c>
      <c r="J10" s="14">
        <f>+J9-J11</f>
        <v>13144</v>
      </c>
      <c r="K10" s="14">
        <f>+K9-K11</f>
        <v>16694</v>
      </c>
      <c r="L10" s="14">
        <f>+L9-L11</f>
        <v>14093</v>
      </c>
      <c r="M10" s="14">
        <f t="shared" si="3"/>
        <v>8962</v>
      </c>
      <c r="N10" s="14">
        <f t="shared" si="3"/>
        <v>6034</v>
      </c>
      <c r="O10" s="12">
        <f t="shared" si="2"/>
        <v>187452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192246</v>
      </c>
      <c r="C12" s="14">
        <f>C13+C14+C15</f>
        <v>146359</v>
      </c>
      <c r="D12" s="14">
        <f>D13+D14+D15</f>
        <v>173273</v>
      </c>
      <c r="E12" s="14">
        <f>E13+E14+E15</f>
        <v>21972</v>
      </c>
      <c r="F12" s="14">
        <f aca="true" t="shared" si="4" ref="F12:N12">F13+F14+F15</f>
        <v>139598</v>
      </c>
      <c r="G12" s="14">
        <f t="shared" si="4"/>
        <v>217903</v>
      </c>
      <c r="H12" s="14">
        <f>H13+H14+H15</f>
        <v>141338</v>
      </c>
      <c r="I12" s="14">
        <f>I13+I14+I15</f>
        <v>39277</v>
      </c>
      <c r="J12" s="14">
        <f>J13+J14+J15</f>
        <v>179992</v>
      </c>
      <c r="K12" s="14">
        <f>K13+K14+K15</f>
        <v>123444</v>
      </c>
      <c r="L12" s="14">
        <f>L13+L14+L15</f>
        <v>147245</v>
      </c>
      <c r="M12" s="14">
        <f t="shared" si="4"/>
        <v>65250</v>
      </c>
      <c r="N12" s="14">
        <f t="shared" si="4"/>
        <v>41958</v>
      </c>
      <c r="O12" s="12">
        <f t="shared" si="2"/>
        <v>1629855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94285</v>
      </c>
      <c r="C13" s="14">
        <v>73135</v>
      </c>
      <c r="D13" s="14">
        <v>83466</v>
      </c>
      <c r="E13" s="14">
        <v>11209</v>
      </c>
      <c r="F13" s="14">
        <v>67163</v>
      </c>
      <c r="G13" s="14">
        <v>107085</v>
      </c>
      <c r="H13" s="14">
        <v>72826</v>
      </c>
      <c r="I13" s="14">
        <v>20423</v>
      </c>
      <c r="J13" s="14">
        <v>90782</v>
      </c>
      <c r="K13" s="14">
        <v>60380</v>
      </c>
      <c r="L13" s="14">
        <v>71895</v>
      </c>
      <c r="M13" s="14">
        <v>31393</v>
      </c>
      <c r="N13" s="14">
        <v>19427</v>
      </c>
      <c r="O13" s="12">
        <f t="shared" si="2"/>
        <v>803469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94180</v>
      </c>
      <c r="C14" s="14">
        <v>68756</v>
      </c>
      <c r="D14" s="14">
        <v>87292</v>
      </c>
      <c r="E14" s="14">
        <v>10246</v>
      </c>
      <c r="F14" s="14">
        <v>69151</v>
      </c>
      <c r="G14" s="14">
        <v>104189</v>
      </c>
      <c r="H14" s="14">
        <v>65148</v>
      </c>
      <c r="I14" s="14">
        <v>17813</v>
      </c>
      <c r="J14" s="14">
        <v>86774</v>
      </c>
      <c r="K14" s="14">
        <v>60250</v>
      </c>
      <c r="L14" s="14">
        <v>72845</v>
      </c>
      <c r="M14" s="14">
        <v>32304</v>
      </c>
      <c r="N14" s="14">
        <v>21709</v>
      </c>
      <c r="O14" s="12">
        <f t="shared" si="2"/>
        <v>790657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3781</v>
      </c>
      <c r="C15" s="14">
        <v>4468</v>
      </c>
      <c r="D15" s="14">
        <v>2515</v>
      </c>
      <c r="E15" s="14">
        <v>517</v>
      </c>
      <c r="F15" s="14">
        <v>3284</v>
      </c>
      <c r="G15" s="14">
        <v>6629</v>
      </c>
      <c r="H15" s="14">
        <v>3364</v>
      </c>
      <c r="I15" s="14">
        <v>1041</v>
      </c>
      <c r="J15" s="14">
        <v>2436</v>
      </c>
      <c r="K15" s="14">
        <v>2814</v>
      </c>
      <c r="L15" s="14">
        <v>2505</v>
      </c>
      <c r="M15" s="14">
        <v>1553</v>
      </c>
      <c r="N15" s="14">
        <v>822</v>
      </c>
      <c r="O15" s="12">
        <f t="shared" si="2"/>
        <v>35729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10801</v>
      </c>
      <c r="C16" s="14">
        <f>C17+C18+C19</f>
        <v>7767</v>
      </c>
      <c r="D16" s="14">
        <f>D17+D18+D19</f>
        <v>8819</v>
      </c>
      <c r="E16" s="14">
        <f>E17+E18+E19</f>
        <v>1059</v>
      </c>
      <c r="F16" s="14">
        <f aca="true" t="shared" si="5" ref="F16:N16">F17+F18+F19</f>
        <v>7543</v>
      </c>
      <c r="G16" s="14">
        <f t="shared" si="5"/>
        <v>12654</v>
      </c>
      <c r="H16" s="14">
        <f>H17+H18+H19</f>
        <v>7620</v>
      </c>
      <c r="I16" s="14">
        <f>I17+I18+I19</f>
        <v>2178</v>
      </c>
      <c r="J16" s="14">
        <f>J17+J18+J19</f>
        <v>10106</v>
      </c>
      <c r="K16" s="14">
        <f>K17+K18+K19</f>
        <v>6574</v>
      </c>
      <c r="L16" s="14">
        <f>L17+L18+L19</f>
        <v>9077</v>
      </c>
      <c r="M16" s="14">
        <f t="shared" si="5"/>
        <v>3256</v>
      </c>
      <c r="N16" s="14">
        <f t="shared" si="5"/>
        <v>1862</v>
      </c>
      <c r="O16" s="12">
        <f t="shared" si="2"/>
        <v>89316</v>
      </c>
    </row>
    <row r="17" spans="1:26" ht="18.75" customHeight="1">
      <c r="A17" s="15" t="s">
        <v>16</v>
      </c>
      <c r="B17" s="14">
        <v>10723</v>
      </c>
      <c r="C17" s="14">
        <v>7714</v>
      </c>
      <c r="D17" s="14">
        <v>8787</v>
      </c>
      <c r="E17" s="14">
        <v>1049</v>
      </c>
      <c r="F17" s="14">
        <v>7501</v>
      </c>
      <c r="G17" s="14">
        <v>12598</v>
      </c>
      <c r="H17" s="14">
        <v>7579</v>
      </c>
      <c r="I17" s="14">
        <v>2165</v>
      </c>
      <c r="J17" s="14">
        <v>10059</v>
      </c>
      <c r="K17" s="14">
        <v>6533</v>
      </c>
      <c r="L17" s="14">
        <v>9028</v>
      </c>
      <c r="M17" s="14">
        <v>3237</v>
      </c>
      <c r="N17" s="14">
        <v>1845</v>
      </c>
      <c r="O17" s="12">
        <f t="shared" si="2"/>
        <v>88818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71</v>
      </c>
      <c r="C18" s="14">
        <v>48</v>
      </c>
      <c r="D18" s="14">
        <v>30</v>
      </c>
      <c r="E18" s="14">
        <v>10</v>
      </c>
      <c r="F18" s="14">
        <v>39</v>
      </c>
      <c r="G18" s="14">
        <v>52</v>
      </c>
      <c r="H18" s="14">
        <v>32</v>
      </c>
      <c r="I18" s="14">
        <v>10</v>
      </c>
      <c r="J18" s="14">
        <v>29</v>
      </c>
      <c r="K18" s="14">
        <v>39</v>
      </c>
      <c r="L18" s="14">
        <v>43</v>
      </c>
      <c r="M18" s="14">
        <v>19</v>
      </c>
      <c r="N18" s="14">
        <v>17</v>
      </c>
      <c r="O18" s="12">
        <f t="shared" si="2"/>
        <v>439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7</v>
      </c>
      <c r="C19" s="14">
        <v>5</v>
      </c>
      <c r="D19" s="14">
        <v>2</v>
      </c>
      <c r="E19" s="14">
        <v>0</v>
      </c>
      <c r="F19" s="14">
        <v>3</v>
      </c>
      <c r="G19" s="14">
        <v>4</v>
      </c>
      <c r="H19" s="14">
        <v>9</v>
      </c>
      <c r="I19" s="14">
        <v>3</v>
      </c>
      <c r="J19" s="14">
        <v>18</v>
      </c>
      <c r="K19" s="14">
        <v>2</v>
      </c>
      <c r="L19" s="14">
        <v>6</v>
      </c>
      <c r="M19" s="14">
        <v>0</v>
      </c>
      <c r="N19" s="14">
        <v>0</v>
      </c>
      <c r="O19" s="12">
        <f t="shared" si="2"/>
        <v>59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139724</v>
      </c>
      <c r="C20" s="18">
        <f>C21+C22+C23</f>
        <v>86742</v>
      </c>
      <c r="D20" s="18">
        <f>D21+D22+D23</f>
        <v>81860</v>
      </c>
      <c r="E20" s="18">
        <f>E21+E22+E23</f>
        <v>11232</v>
      </c>
      <c r="F20" s="18">
        <f aca="true" t="shared" si="6" ref="F20:N20">F21+F22+F23</f>
        <v>73444</v>
      </c>
      <c r="G20" s="18">
        <f t="shared" si="6"/>
        <v>115144</v>
      </c>
      <c r="H20" s="18">
        <f>H21+H22+H23</f>
        <v>93644</v>
      </c>
      <c r="I20" s="18">
        <f>I21+I22+I23</f>
        <v>24423</v>
      </c>
      <c r="J20" s="18">
        <f>J21+J22+J23</f>
        <v>112605</v>
      </c>
      <c r="K20" s="18">
        <f>K21+K22+K23</f>
        <v>75016</v>
      </c>
      <c r="L20" s="18">
        <f>L21+L22+L23</f>
        <v>117054</v>
      </c>
      <c r="M20" s="18">
        <f t="shared" si="6"/>
        <v>43139</v>
      </c>
      <c r="N20" s="18">
        <f t="shared" si="6"/>
        <v>25045</v>
      </c>
      <c r="O20" s="12">
        <f aca="true" t="shared" si="7" ref="O20:O26">SUM(B20:N20)</f>
        <v>999072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73916</v>
      </c>
      <c r="C21" s="14">
        <v>48840</v>
      </c>
      <c r="D21" s="14">
        <v>44303</v>
      </c>
      <c r="E21" s="14">
        <v>6526</v>
      </c>
      <c r="F21" s="14">
        <v>39976</v>
      </c>
      <c r="G21" s="14">
        <v>63748</v>
      </c>
      <c r="H21" s="14">
        <v>53479</v>
      </c>
      <c r="I21" s="14">
        <v>14153</v>
      </c>
      <c r="J21" s="14">
        <v>62544</v>
      </c>
      <c r="K21" s="14">
        <v>40665</v>
      </c>
      <c r="L21" s="14">
        <v>62104</v>
      </c>
      <c r="M21" s="14">
        <v>23016</v>
      </c>
      <c r="N21" s="14">
        <v>12836</v>
      </c>
      <c r="O21" s="12">
        <f t="shared" si="7"/>
        <v>546106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63717</v>
      </c>
      <c r="C22" s="14">
        <v>36149</v>
      </c>
      <c r="D22" s="14">
        <v>36593</v>
      </c>
      <c r="E22" s="14">
        <v>4514</v>
      </c>
      <c r="F22" s="14">
        <v>32194</v>
      </c>
      <c r="G22" s="14">
        <v>48959</v>
      </c>
      <c r="H22" s="14">
        <v>38772</v>
      </c>
      <c r="I22" s="14">
        <v>9887</v>
      </c>
      <c r="J22" s="14">
        <v>48758</v>
      </c>
      <c r="K22" s="14">
        <v>33140</v>
      </c>
      <c r="L22" s="14">
        <v>53383</v>
      </c>
      <c r="M22" s="14">
        <v>19352</v>
      </c>
      <c r="N22" s="14">
        <v>11824</v>
      </c>
      <c r="O22" s="12">
        <f t="shared" si="7"/>
        <v>437242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2091</v>
      </c>
      <c r="C23" s="14">
        <v>1753</v>
      </c>
      <c r="D23" s="14">
        <v>964</v>
      </c>
      <c r="E23" s="14">
        <v>192</v>
      </c>
      <c r="F23" s="14">
        <v>1274</v>
      </c>
      <c r="G23" s="14">
        <v>2437</v>
      </c>
      <c r="H23" s="14">
        <v>1393</v>
      </c>
      <c r="I23" s="14">
        <v>383</v>
      </c>
      <c r="J23" s="14">
        <v>1303</v>
      </c>
      <c r="K23" s="14">
        <v>1211</v>
      </c>
      <c r="L23" s="14">
        <v>1567</v>
      </c>
      <c r="M23" s="14">
        <v>771</v>
      </c>
      <c r="N23" s="14">
        <v>385</v>
      </c>
      <c r="O23" s="12">
        <f t="shared" si="7"/>
        <v>15724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146863</v>
      </c>
      <c r="C24" s="14">
        <f>C25+C26</f>
        <v>112787</v>
      </c>
      <c r="D24" s="14">
        <f>D25+D26</f>
        <v>110859</v>
      </c>
      <c r="E24" s="14">
        <f>E25+E26</f>
        <v>17884</v>
      </c>
      <c r="F24" s="14">
        <f aca="true" t="shared" si="8" ref="F24:N24">F25+F26</f>
        <v>104591</v>
      </c>
      <c r="G24" s="14">
        <f t="shared" si="8"/>
        <v>161121</v>
      </c>
      <c r="H24" s="14">
        <f>H25+H26</f>
        <v>104131</v>
      </c>
      <c r="I24" s="14">
        <f>I25+I26</f>
        <v>26766</v>
      </c>
      <c r="J24" s="14">
        <f>J25+J26</f>
        <v>111164</v>
      </c>
      <c r="K24" s="14">
        <f>K25+K26</f>
        <v>85436</v>
      </c>
      <c r="L24" s="14">
        <f>L25+L26</f>
        <v>94711</v>
      </c>
      <c r="M24" s="14">
        <f t="shared" si="8"/>
        <v>32502</v>
      </c>
      <c r="N24" s="14">
        <f t="shared" si="8"/>
        <v>18897</v>
      </c>
      <c r="O24" s="12">
        <f t="shared" si="7"/>
        <v>1127712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75392</v>
      </c>
      <c r="C25" s="14">
        <v>65396</v>
      </c>
      <c r="D25" s="14">
        <v>61284</v>
      </c>
      <c r="E25" s="14">
        <v>11128</v>
      </c>
      <c r="F25" s="14">
        <v>61341</v>
      </c>
      <c r="G25" s="14">
        <v>97362</v>
      </c>
      <c r="H25" s="14">
        <v>63689</v>
      </c>
      <c r="I25" s="14">
        <v>17331</v>
      </c>
      <c r="J25" s="14">
        <v>56188</v>
      </c>
      <c r="K25" s="14">
        <v>49297</v>
      </c>
      <c r="L25" s="14">
        <v>50401</v>
      </c>
      <c r="M25" s="14">
        <v>16507</v>
      </c>
      <c r="N25" s="14">
        <v>9133</v>
      </c>
      <c r="O25" s="12">
        <f t="shared" si="7"/>
        <v>634449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71471</v>
      </c>
      <c r="C26" s="14">
        <v>47391</v>
      </c>
      <c r="D26" s="14">
        <v>49575</v>
      </c>
      <c r="E26" s="14">
        <v>6756</v>
      </c>
      <c r="F26" s="14">
        <v>43250</v>
      </c>
      <c r="G26" s="14">
        <v>63759</v>
      </c>
      <c r="H26" s="14">
        <v>40442</v>
      </c>
      <c r="I26" s="14">
        <v>9435</v>
      </c>
      <c r="J26" s="14">
        <v>54976</v>
      </c>
      <c r="K26" s="14">
        <v>36139</v>
      </c>
      <c r="L26" s="14">
        <v>44310</v>
      </c>
      <c r="M26" s="14">
        <v>15995</v>
      </c>
      <c r="N26" s="14">
        <v>9764</v>
      </c>
      <c r="O26" s="12">
        <f t="shared" si="7"/>
        <v>493263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1073448.8603906003</v>
      </c>
      <c r="C36" s="60">
        <f aca="true" t="shared" si="11" ref="C36:N36">C37+C38+C39+C40</f>
        <v>761795.4973965</v>
      </c>
      <c r="D36" s="60">
        <f t="shared" si="11"/>
        <v>741298.20971755</v>
      </c>
      <c r="E36" s="60">
        <f t="shared" si="11"/>
        <v>140963.215648</v>
      </c>
      <c r="F36" s="60">
        <f t="shared" si="11"/>
        <v>739655.9749083499</v>
      </c>
      <c r="G36" s="60">
        <f t="shared" si="11"/>
        <v>924031.6416</v>
      </c>
      <c r="H36" s="60">
        <f t="shared" si="11"/>
        <v>752359.47</v>
      </c>
      <c r="I36" s="60">
        <f>I37+I38+I39+I40</f>
        <v>196354.0247178</v>
      </c>
      <c r="J36" s="60">
        <f>J37+J38+J39+J40</f>
        <v>848533.2920298</v>
      </c>
      <c r="K36" s="60">
        <f>K37+K38+K39+K40</f>
        <v>687263.6781252</v>
      </c>
      <c r="L36" s="60">
        <f>L37+L38+L39+L40</f>
        <v>817436.1692767999</v>
      </c>
      <c r="M36" s="60">
        <f t="shared" si="11"/>
        <v>389234.23961586994</v>
      </c>
      <c r="N36" s="60">
        <f t="shared" si="11"/>
        <v>232177.41821376001</v>
      </c>
      <c r="O36" s="60">
        <f>O37+O38+O39+O40</f>
        <v>8304551.691640227</v>
      </c>
    </row>
    <row r="37" spans="1:15" ht="18.75" customHeight="1">
      <c r="A37" s="57" t="s">
        <v>50</v>
      </c>
      <c r="B37" s="54">
        <f aca="true" t="shared" si="12" ref="B37:N37">B29*B7</f>
        <v>1068702.1290000002</v>
      </c>
      <c r="C37" s="54">
        <f t="shared" si="12"/>
        <v>757583.4339999999</v>
      </c>
      <c r="D37" s="54">
        <f t="shared" si="12"/>
        <v>731121.9382</v>
      </c>
      <c r="E37" s="54">
        <f t="shared" si="12"/>
        <v>140657.524</v>
      </c>
      <c r="F37" s="54">
        <f t="shared" si="12"/>
        <v>739650.4731</v>
      </c>
      <c r="G37" s="54">
        <f t="shared" si="12"/>
        <v>919990.2283</v>
      </c>
      <c r="H37" s="54">
        <f t="shared" si="12"/>
        <v>748670.846</v>
      </c>
      <c r="I37" s="54">
        <f>I29*I7</f>
        <v>196251.2634</v>
      </c>
      <c r="J37" s="54">
        <f>J29*J7</f>
        <v>843773.736</v>
      </c>
      <c r="K37" s="54">
        <f>K29*K7</f>
        <v>683593.482</v>
      </c>
      <c r="L37" s="54">
        <f>L29*L7</f>
        <v>813164.3859999999</v>
      </c>
      <c r="M37" s="54">
        <f t="shared" si="12"/>
        <v>386753.334</v>
      </c>
      <c r="N37" s="54">
        <f t="shared" si="12"/>
        <v>232145.1</v>
      </c>
      <c r="O37" s="56">
        <f>SUM(B37:N37)</f>
        <v>8262057.873999998</v>
      </c>
    </row>
    <row r="38" spans="1:15" ht="18.75" customHeight="1">
      <c r="A38" s="57" t="s">
        <v>51</v>
      </c>
      <c r="B38" s="54">
        <f aca="true" t="shared" si="13" ref="B38:N38">B30*B7</f>
        <v>-3169.1886094</v>
      </c>
      <c r="C38" s="54">
        <f t="shared" si="13"/>
        <v>-2203.4866035</v>
      </c>
      <c r="D38" s="54">
        <f t="shared" si="13"/>
        <v>-2171.97848245</v>
      </c>
      <c r="E38" s="54">
        <f t="shared" si="13"/>
        <v>-340.588352</v>
      </c>
      <c r="F38" s="54">
        <f t="shared" si="13"/>
        <v>-2155.89819165</v>
      </c>
      <c r="G38" s="54">
        <f t="shared" si="13"/>
        <v>-2712.2667</v>
      </c>
      <c r="H38" s="54">
        <f t="shared" si="13"/>
        <v>-2061.136</v>
      </c>
      <c r="I38" s="54">
        <f>I30*I7</f>
        <v>-552.0786822</v>
      </c>
      <c r="J38" s="54">
        <f>J30*J7</f>
        <v>-2428.9239702</v>
      </c>
      <c r="K38" s="54">
        <f>K30*K7</f>
        <v>-1955.3138748000001</v>
      </c>
      <c r="L38" s="54">
        <f>L30*L7</f>
        <v>-2388.7167231999997</v>
      </c>
      <c r="M38" s="54">
        <f t="shared" si="13"/>
        <v>-1128.19438413</v>
      </c>
      <c r="N38" s="54">
        <f t="shared" si="13"/>
        <v>-686.72178624</v>
      </c>
      <c r="O38" s="25">
        <f>SUM(B38:N38)</f>
        <v>-23954.492359770004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4658.84</v>
      </c>
      <c r="C40" s="54">
        <v>4023.03</v>
      </c>
      <c r="D40" s="54">
        <v>10186.85</v>
      </c>
      <c r="E40" s="54">
        <v>0</v>
      </c>
      <c r="F40" s="54">
        <v>0</v>
      </c>
      <c r="G40" s="54">
        <v>4091.52</v>
      </c>
      <c r="H40" s="54">
        <v>3507.04</v>
      </c>
      <c r="I40" s="54">
        <v>0</v>
      </c>
      <c r="J40" s="54">
        <v>4641.88</v>
      </c>
      <c r="K40" s="54">
        <v>3506.91</v>
      </c>
      <c r="L40" s="54">
        <v>4058.26</v>
      </c>
      <c r="M40" s="54">
        <v>2337.94</v>
      </c>
      <c r="N40" s="54">
        <v>0</v>
      </c>
      <c r="O40" s="56">
        <f>SUM(B40:N40)</f>
        <v>41012.27000000001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-117072.31</v>
      </c>
      <c r="C42" s="25">
        <f aca="true" t="shared" si="15" ref="C42:N42">+C43+C46+C58+C59</f>
        <v>-106314.54</v>
      </c>
      <c r="D42" s="25">
        <f t="shared" si="15"/>
        <v>-86247.57</v>
      </c>
      <c r="E42" s="25">
        <f t="shared" si="15"/>
        <v>-6429.86</v>
      </c>
      <c r="F42" s="25">
        <f t="shared" si="15"/>
        <v>-79321.43</v>
      </c>
      <c r="G42" s="25">
        <f t="shared" si="15"/>
        <v>-124002.86</v>
      </c>
      <c r="H42" s="25">
        <f t="shared" si="15"/>
        <v>-104820.11</v>
      </c>
      <c r="I42" s="25">
        <f>+I43+I46+I58+I59</f>
        <v>-33523.33</v>
      </c>
      <c r="J42" s="25">
        <f>+J43+J46+J58+J59</f>
        <v>-76526.72</v>
      </c>
      <c r="K42" s="25">
        <f>+K43+K46+K58+K59</f>
        <v>-84841.36</v>
      </c>
      <c r="L42" s="25">
        <f>+L43+L46+L58+L59</f>
        <v>-79281.4</v>
      </c>
      <c r="M42" s="25">
        <f t="shared" si="15"/>
        <v>-45780.61</v>
      </c>
      <c r="N42" s="25">
        <f t="shared" si="15"/>
        <v>-29613.96</v>
      </c>
      <c r="O42" s="25">
        <f>+O43+O46+O58+O59</f>
        <v>-973776.0599999998</v>
      </c>
    </row>
    <row r="43" spans="1:15" ht="18.75" customHeight="1">
      <c r="A43" s="17" t="s">
        <v>55</v>
      </c>
      <c r="B43" s="26">
        <f>B44+B45</f>
        <v>-83508.8</v>
      </c>
      <c r="C43" s="26">
        <f>C44+C45</f>
        <v>-82680.4</v>
      </c>
      <c r="D43" s="26">
        <f>D44+D45</f>
        <v>-62852</v>
      </c>
      <c r="E43" s="26">
        <f>E44+E45</f>
        <v>-7877.4</v>
      </c>
      <c r="F43" s="26">
        <f aca="true" t="shared" si="16" ref="F43:N43">F44+F45</f>
        <v>-52861.8</v>
      </c>
      <c r="G43" s="26">
        <f t="shared" si="16"/>
        <v>-94981</v>
      </c>
      <c r="H43" s="26">
        <f t="shared" si="16"/>
        <v>-81042.6</v>
      </c>
      <c r="I43" s="26">
        <f>I44+I45</f>
        <v>-22591</v>
      </c>
      <c r="J43" s="26">
        <f>J44+J45</f>
        <v>-49947.2</v>
      </c>
      <c r="K43" s="26">
        <f>K44+K45</f>
        <v>-63437.2</v>
      </c>
      <c r="L43" s="26">
        <f>L44+L45</f>
        <v>-53553.4</v>
      </c>
      <c r="M43" s="26">
        <f t="shared" si="16"/>
        <v>-34055.6</v>
      </c>
      <c r="N43" s="26">
        <f t="shared" si="16"/>
        <v>-22929.2</v>
      </c>
      <c r="O43" s="25">
        <f aca="true" t="shared" si="17" ref="O43:O59">SUM(B43:N43)</f>
        <v>-712317.5999999999</v>
      </c>
    </row>
    <row r="44" spans="1:26" ht="18.75" customHeight="1">
      <c r="A44" s="13" t="s">
        <v>56</v>
      </c>
      <c r="B44" s="20">
        <f>ROUND(-B9*$D$3,2)</f>
        <v>-83508.8</v>
      </c>
      <c r="C44" s="20">
        <f>ROUND(-C9*$D$3,2)</f>
        <v>-82680.4</v>
      </c>
      <c r="D44" s="20">
        <f>ROUND(-D9*$D$3,2)</f>
        <v>-62852</v>
      </c>
      <c r="E44" s="20">
        <f>ROUND(-E9*$D$3,2)</f>
        <v>-7877.4</v>
      </c>
      <c r="F44" s="20">
        <f aca="true" t="shared" si="18" ref="F44:N44">ROUND(-F9*$D$3,2)</f>
        <v>-52861.8</v>
      </c>
      <c r="G44" s="20">
        <f t="shared" si="18"/>
        <v>-94981</v>
      </c>
      <c r="H44" s="20">
        <f t="shared" si="18"/>
        <v>-81042.6</v>
      </c>
      <c r="I44" s="20">
        <f>ROUND(-I9*$D$3,2)</f>
        <v>-22591</v>
      </c>
      <c r="J44" s="20">
        <f>ROUND(-J9*$D$3,2)</f>
        <v>-49947.2</v>
      </c>
      <c r="K44" s="20">
        <f>ROUND(-K9*$D$3,2)</f>
        <v>-63437.2</v>
      </c>
      <c r="L44" s="20">
        <f>ROUND(-L9*$D$3,2)</f>
        <v>-53553.4</v>
      </c>
      <c r="M44" s="20">
        <f t="shared" si="18"/>
        <v>-34055.6</v>
      </c>
      <c r="N44" s="20">
        <f t="shared" si="18"/>
        <v>-22929.2</v>
      </c>
      <c r="O44" s="46">
        <f t="shared" si="17"/>
        <v>-712317.5999999999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-33563.51</v>
      </c>
      <c r="C46" s="26">
        <f aca="true" t="shared" si="20" ref="C46:O46">SUM(C47:C57)</f>
        <v>-23634.14</v>
      </c>
      <c r="D46" s="26">
        <f t="shared" si="20"/>
        <v>-23395.57</v>
      </c>
      <c r="E46" s="26">
        <f t="shared" si="20"/>
        <v>-4306.26</v>
      </c>
      <c r="F46" s="26">
        <f t="shared" si="20"/>
        <v>-26459.629999999997</v>
      </c>
      <c r="G46" s="26">
        <f t="shared" si="20"/>
        <v>-29021.86</v>
      </c>
      <c r="H46" s="26">
        <f t="shared" si="20"/>
        <v>-23777.51</v>
      </c>
      <c r="I46" s="26">
        <f t="shared" si="20"/>
        <v>-10932.33</v>
      </c>
      <c r="J46" s="26">
        <f t="shared" si="20"/>
        <v>-26579.52</v>
      </c>
      <c r="K46" s="26">
        <f t="shared" si="20"/>
        <v>-21404.16</v>
      </c>
      <c r="L46" s="26">
        <f t="shared" si="20"/>
        <v>-25728</v>
      </c>
      <c r="M46" s="26">
        <f t="shared" si="20"/>
        <v>-11725.01</v>
      </c>
      <c r="N46" s="26">
        <f t="shared" si="20"/>
        <v>-6684.76</v>
      </c>
      <c r="O46" s="26">
        <f t="shared" si="20"/>
        <v>-267212.26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-2838.6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-2838.6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-4500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-6500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106</v>
      </c>
      <c r="B54" s="24">
        <v>-33563.51</v>
      </c>
      <c r="C54" s="24">
        <v>-23634.14</v>
      </c>
      <c r="D54" s="24">
        <v>-22895.57</v>
      </c>
      <c r="E54" s="24">
        <v>-4306.26</v>
      </c>
      <c r="F54" s="24">
        <v>-23121.03</v>
      </c>
      <c r="G54" s="24">
        <v>-28521.86</v>
      </c>
      <c r="H54" s="24">
        <v>-23277.51</v>
      </c>
      <c r="I54" s="24">
        <v>-6432.33</v>
      </c>
      <c r="J54" s="24">
        <v>-26579.52</v>
      </c>
      <c r="K54" s="24">
        <v>-21404.16</v>
      </c>
      <c r="L54" s="24">
        <v>-25728</v>
      </c>
      <c r="M54" s="24">
        <v>-11725.01</v>
      </c>
      <c r="N54" s="24">
        <v>-6684.76</v>
      </c>
      <c r="O54" s="24">
        <f t="shared" si="17"/>
        <v>-257873.66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100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101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102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108</v>
      </c>
      <c r="B58" s="27">
        <v>0</v>
      </c>
      <c r="C58" s="27">
        <v>0</v>
      </c>
      <c r="D58" s="27">
        <v>0</v>
      </c>
      <c r="E58" s="27">
        <v>5753.8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5753.8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67</v>
      </c>
      <c r="B61" s="29">
        <f aca="true" t="shared" si="21" ref="B61:N61">+B36+B42</f>
        <v>956376.5503906002</v>
      </c>
      <c r="C61" s="29">
        <f t="shared" si="21"/>
        <v>655480.9573964999</v>
      </c>
      <c r="D61" s="29">
        <f t="shared" si="21"/>
        <v>655050.63971755</v>
      </c>
      <c r="E61" s="29">
        <f t="shared" si="21"/>
        <v>134533.35564800003</v>
      </c>
      <c r="F61" s="29">
        <f t="shared" si="21"/>
        <v>660334.5449083499</v>
      </c>
      <c r="G61" s="29">
        <f t="shared" si="21"/>
        <v>800028.7816</v>
      </c>
      <c r="H61" s="29">
        <f t="shared" si="21"/>
        <v>647539.36</v>
      </c>
      <c r="I61" s="29">
        <f t="shared" si="21"/>
        <v>162830.6947178</v>
      </c>
      <c r="J61" s="29">
        <f>+J36+J42</f>
        <v>772006.5720298</v>
      </c>
      <c r="K61" s="29">
        <f>+K36+K42</f>
        <v>602422.3181252</v>
      </c>
      <c r="L61" s="29">
        <f>+L36+L42</f>
        <v>738154.7692767999</v>
      </c>
      <c r="M61" s="29">
        <f t="shared" si="21"/>
        <v>343453.62961586996</v>
      </c>
      <c r="N61" s="29">
        <f t="shared" si="21"/>
        <v>202563.45821376002</v>
      </c>
      <c r="O61" s="29">
        <f>SUM(B61:N61)</f>
        <v>7330775.63164023</v>
      </c>
      <c r="P61"/>
      <c r="Q61" s="79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956376.55</v>
      </c>
      <c r="C64" s="36">
        <f aca="true" t="shared" si="22" ref="C64:N64">SUM(C65:C78)</f>
        <v>655480.9600000001</v>
      </c>
      <c r="D64" s="36">
        <f t="shared" si="22"/>
        <v>655050.64</v>
      </c>
      <c r="E64" s="36">
        <f t="shared" si="22"/>
        <v>134533.35</v>
      </c>
      <c r="F64" s="36">
        <f t="shared" si="22"/>
        <v>660334.54</v>
      </c>
      <c r="G64" s="36">
        <f t="shared" si="22"/>
        <v>800028.78</v>
      </c>
      <c r="H64" s="36">
        <f t="shared" si="22"/>
        <v>647539.35</v>
      </c>
      <c r="I64" s="36">
        <f t="shared" si="22"/>
        <v>162830.69</v>
      </c>
      <c r="J64" s="36">
        <f t="shared" si="22"/>
        <v>772006.58</v>
      </c>
      <c r="K64" s="36">
        <f t="shared" si="22"/>
        <v>602422.32</v>
      </c>
      <c r="L64" s="36">
        <f t="shared" si="22"/>
        <v>738154.77</v>
      </c>
      <c r="M64" s="36">
        <f t="shared" si="22"/>
        <v>343453.63</v>
      </c>
      <c r="N64" s="36">
        <f t="shared" si="22"/>
        <v>202563.46</v>
      </c>
      <c r="O64" s="29">
        <f>SUM(O65:O78)</f>
        <v>7330775.620000001</v>
      </c>
    </row>
    <row r="65" spans="1:16" ht="18.75" customHeight="1">
      <c r="A65" s="17" t="s">
        <v>69</v>
      </c>
      <c r="B65" s="36">
        <f>183792.56+1151.8</f>
        <v>184944.36</v>
      </c>
      <c r="C65" s="36">
        <f>186665.22+1169.01</f>
        <v>187834.23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372778.58999999997</v>
      </c>
      <c r="P65"/>
    </row>
    <row r="66" spans="1:16" ht="18.75" customHeight="1">
      <c r="A66" s="17" t="s">
        <v>70</v>
      </c>
      <c r="B66" s="36">
        <f>767925.15+3507.04</f>
        <v>771432.1900000001</v>
      </c>
      <c r="C66" s="36">
        <f>464792.71+2854.02</f>
        <v>467646.73000000004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1239078.9200000002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655050.64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655050.64</v>
      </c>
      <c r="Q67"/>
    </row>
    <row r="68" spans="1:18" ht="18.75" customHeight="1">
      <c r="A68" s="17" t="s">
        <v>72</v>
      </c>
      <c r="B68" s="35">
        <v>0</v>
      </c>
      <c r="C68" s="35">
        <v>0</v>
      </c>
      <c r="D68" s="35">
        <v>0</v>
      </c>
      <c r="E68" s="26">
        <v>134533.35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134533.35</v>
      </c>
      <c r="R68"/>
    </row>
    <row r="69" spans="1:19" ht="18.75" customHeight="1">
      <c r="A69" s="17" t="s">
        <v>73</v>
      </c>
      <c r="B69" s="35">
        <v>0</v>
      </c>
      <c r="C69" s="35">
        <v>0</v>
      </c>
      <c r="D69" s="35">
        <v>0</v>
      </c>
      <c r="E69" s="35">
        <v>0</v>
      </c>
      <c r="F69" s="26">
        <v>660334.54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660334.54</v>
      </c>
      <c r="S69"/>
    </row>
    <row r="70" spans="1:20" ht="18.75" customHeight="1">
      <c r="A70" s="17" t="s">
        <v>74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800028.78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800028.78</v>
      </c>
      <c r="T70"/>
    </row>
    <row r="71" spans="1:21" ht="18.75" customHeight="1">
      <c r="A71" s="17" t="s">
        <v>99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647539.35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647539.35</v>
      </c>
      <c r="U71"/>
    </row>
    <row r="72" spans="1:21" ht="18.75" customHeight="1">
      <c r="A72" s="17" t="s">
        <v>75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162830.69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162830.69</v>
      </c>
      <c r="U72"/>
    </row>
    <row r="73" spans="1:22" ht="18.75" customHeight="1">
      <c r="A73" s="17" t="s">
        <v>76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772006.58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772006.58</v>
      </c>
      <c r="V73"/>
    </row>
    <row r="74" spans="1:23" ht="18.75" customHeight="1">
      <c r="A74" s="17" t="s">
        <v>77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602422.32</v>
      </c>
      <c r="L74" s="35">
        <v>0</v>
      </c>
      <c r="M74" s="35">
        <v>0</v>
      </c>
      <c r="N74" s="35">
        <v>0</v>
      </c>
      <c r="O74" s="29">
        <f t="shared" si="23"/>
        <v>602422.32</v>
      </c>
      <c r="W74"/>
    </row>
    <row r="75" spans="1:24" ht="18.75" customHeight="1">
      <c r="A75" s="17" t="s">
        <v>78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738154.77</v>
      </c>
      <c r="M75" s="35">
        <v>0</v>
      </c>
      <c r="N75" s="61">
        <v>0</v>
      </c>
      <c r="O75" s="26">
        <f t="shared" si="23"/>
        <v>738154.77</v>
      </c>
      <c r="X75"/>
    </row>
    <row r="76" spans="1:25" ht="18.75" customHeight="1">
      <c r="A76" s="17" t="s">
        <v>79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343453.63</v>
      </c>
      <c r="N76" s="35">
        <v>0</v>
      </c>
      <c r="O76" s="29">
        <f t="shared" si="23"/>
        <v>343453.63</v>
      </c>
      <c r="Y76"/>
    </row>
    <row r="77" spans="1:26" ht="18.75" customHeight="1">
      <c r="A77" s="17" t="s">
        <v>80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202563.46</v>
      </c>
      <c r="O77" s="26">
        <f t="shared" si="23"/>
        <v>202563.46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109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81</v>
      </c>
      <c r="B82" s="44">
        <v>2.3336958140597344</v>
      </c>
      <c r="C82" s="44">
        <v>2.3000949795494523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82</v>
      </c>
      <c r="B83" s="44">
        <v>2.038564058907453</v>
      </c>
      <c r="C83" s="44">
        <v>1.9239440091944533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83</v>
      </c>
      <c r="B84" s="44">
        <v>0</v>
      </c>
      <c r="C84" s="44">
        <v>0</v>
      </c>
      <c r="D84" s="22">
        <f>(D$37+D$38+D$39)/D$7</f>
        <v>1.8681729693230629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84</v>
      </c>
      <c r="B85" s="44">
        <v>0</v>
      </c>
      <c r="C85" s="44">
        <v>0</v>
      </c>
      <c r="D85" s="44">
        <v>0</v>
      </c>
      <c r="E85" s="22">
        <f>(E$37+E$38+E$39)/E$7</f>
        <v>2.5998379868683146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85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2.181316225359126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86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1.729805782064131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87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2.0345933543444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88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1.9916423203176825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89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1.9762755807925323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90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2.2260315926514824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91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2.128258698196661</v>
      </c>
      <c r="M92" s="44">
        <v>0</v>
      </c>
      <c r="N92" s="44">
        <v>0</v>
      </c>
      <c r="O92" s="26"/>
      <c r="X92"/>
    </row>
    <row r="93" spans="1:25" ht="18.75" customHeight="1">
      <c r="A93" s="17" t="s">
        <v>92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2.526933750569006</v>
      </c>
      <c r="N93" s="44">
        <v>0</v>
      </c>
      <c r="O93" s="62"/>
      <c r="Y93"/>
    </row>
    <row r="94" spans="1:26" ht="18.75" customHeight="1">
      <c r="A94" s="34" t="s">
        <v>93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2.475344558550045</v>
      </c>
      <c r="O94" s="50"/>
      <c r="P94"/>
      <c r="Z94"/>
    </row>
    <row r="95" spans="1:14" ht="21" customHeight="1">
      <c r="A95" s="67" t="s">
        <v>103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1" t="s">
        <v>107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</row>
    <row r="97" spans="1:14" ht="15.75">
      <c r="A97" s="70" t="s">
        <v>111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</row>
    <row r="98" ht="14.25">
      <c r="A98" s="78" t="s">
        <v>110</v>
      </c>
    </row>
    <row r="99" ht="14.25">
      <c r="B99" s="40"/>
    </row>
    <row r="100" spans="8:9" ht="14.25">
      <c r="H100" s="41"/>
      <c r="I100" s="41"/>
    </row>
    <row r="102" spans="8:12" ht="14.25">
      <c r="H102" s="42"/>
      <c r="I102" s="42"/>
      <c r="J102" s="43"/>
      <c r="K102" s="43"/>
      <c r="L102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2017-12-20T11:42:51Z</dcterms:modified>
  <cp:category/>
  <cp:version/>
  <cp:contentType/>
  <cp:contentStatus/>
</cp:coreProperties>
</file>