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<sst xmlns="http://schemas.openxmlformats.org/spreadsheetml/2006/main" count="112" uniqueCount="110">
  <si>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</si>
  <si>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</si>
  <si>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</si>
  <si>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</si>
  <si>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</si>
  <si>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</si>
  <si>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</si>
  <si>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</si>
  <si>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</si>
  <si>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</si>
  <si>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</si>
  <si>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</si>
  <si>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</si>
  <si>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</si>
  <si>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</si>
  <si>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</si>
  <si>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</si>
  <si>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</si>
  <si>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</si>
  <si>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</si>
  <si>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</si>
  <si>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</si>
  <si>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</si>
  <si>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</si>
  <si>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</si>
  <si>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</si>
  <si>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</si>
  <si>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</si>
  <si>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</si>
  <si>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</si>
  <si>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</si>
  <si>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</si>
  <si>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</si>
  <si>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</si>
  <si>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</si>
  <si>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</si>
  <si>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</si>
  <si>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</si>
  <si>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</si>
  <si>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</si>
  <si>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</si>
  <si>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</si>
  <si>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</si>
  <si>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</si>
  <si>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</si>
  <si>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</si>
  <si>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</si>
  <si>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</si>
  <si>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</si>
  <si>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</si>
  <si>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</si>
  <si>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</si>
  <si>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</si>
  <si>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</si>
  <si>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</si>
  <si>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</si>
  <si>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</si>
  <si>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</si>
  <si>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</si>
  <si>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</si>
  <si>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</si>
  <si>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</si>
  <si>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</si>
  <si>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</si>
  <si>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</si>
  <si>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</si>
  <si>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</si>
  <si>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</si>
  <si>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</si>
  <si>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</si>
  <si>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</si>
  <si>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</si>
  <si>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</si>
  <si>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</si>
  <si>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</si>
  <si>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</si>
  <si>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</si>
  <si>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</si>
  <si>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</si>
  <si>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</si>
  <si>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</si>
  <si>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</si>
  <si>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</si>
  <si>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</si>
  <si>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</si>
  <si>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</si>
  <si>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</si>
  <si>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</si>
  <si>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</si>
  <si>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</si>
  <si>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</si>
  <si>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</si>
  <si>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</si>
  <si>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</si>
  <si>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</si>
  <si>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</si>
  <si>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</si>
  <si>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</si>
  <si>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</si>
  <si>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</si>
  <si>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</si>
  <si>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</si>
  <si>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</si>
  <si>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</si>
  <si>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</si>
  <si>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</si>
  <si>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</si>
  <si>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10/12/17 - VENCIMENTO 15/12/17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</si>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</sst>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247218</v>
      </c>
      <c r="C7" s="10">
        <f>C8+C20+C24</f>
        <v>165611</v>
      </c>
      <c r="D7" s="10">
        <f>D8+D20+D24</f>
        <v>205810</v>
      </c>
      <c r="E7" s="10">
        <f>E8+E20+E24</f>
        <v>19524</v>
      </c>
      <c r="F7" s="10">
        <f aca="true" t="shared" si="0" ref="F7:N7">F8+F20+F24</f>
        <v>176047</v>
      </c>
      <c r="G7" s="10">
        <f t="shared" si="0"/>
        <v>225701</v>
      </c>
      <c r="H7" s="10">
        <f>H8+H20+H24</f>
        <v>167340</v>
      </c>
      <c r="I7" s="10">
        <f>I8+I20+I24</f>
        <v>38162</v>
      </c>
      <c r="J7" s="10">
        <f>J8+J20+J24</f>
        <v>219016</v>
      </c>
      <c r="K7" s="10">
        <f>K8+K20+K24</f>
        <v>154948</v>
      </c>
      <c r="L7" s="10">
        <f>L8+L20+L24</f>
        <v>208786</v>
      </c>
      <c r="M7" s="10">
        <f t="shared" si="0"/>
        <v>63538</v>
      </c>
      <c r="N7" s="10">
        <f t="shared" si="0"/>
        <v>35451</v>
      </c>
      <c r="O7" s="10">
        <f>+O8+O20+O24</f>
        <v>1927152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109361</v>
      </c>
      <c r="C8" s="12">
        <f>+C9+C12+C16</f>
        <v>78464</v>
      </c>
      <c r="D8" s="12">
        <f>+D9+D12+D16</f>
        <v>101894</v>
      </c>
      <c r="E8" s="12">
        <f>+E9+E12+E16</f>
        <v>8903</v>
      </c>
      <c r="F8" s="12">
        <f aca="true" t="shared" si="1" ref="F8:N8">+F9+F12+F16</f>
        <v>81972</v>
      </c>
      <c r="G8" s="12">
        <f t="shared" si="1"/>
        <v>107932</v>
      </c>
      <c r="H8" s="12">
        <f>+H9+H12+H16</f>
        <v>79593</v>
      </c>
      <c r="I8" s="12">
        <f>+I9+I12+I16</f>
        <v>18142</v>
      </c>
      <c r="J8" s="12">
        <f>+J9+J12+J16</f>
        <v>101710</v>
      </c>
      <c r="K8" s="12">
        <f>+K9+K12+K16</f>
        <v>74597</v>
      </c>
      <c r="L8" s="12">
        <f>+L9+L12+L16</f>
        <v>95471</v>
      </c>
      <c r="M8" s="12">
        <f t="shared" si="1"/>
        <v>32844</v>
      </c>
      <c r="N8" s="12">
        <f t="shared" si="1"/>
        <v>19039</v>
      </c>
      <c r="O8" s="12">
        <f>SUM(B8:N8)</f>
        <v>909922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18172</v>
      </c>
      <c r="C9" s="14">
        <v>16430</v>
      </c>
      <c r="D9" s="14">
        <v>14968</v>
      </c>
      <c r="E9" s="14">
        <v>1169</v>
      </c>
      <c r="F9" s="14">
        <v>12080</v>
      </c>
      <c r="G9" s="14">
        <v>18019</v>
      </c>
      <c r="H9" s="14">
        <v>16314</v>
      </c>
      <c r="I9" s="14">
        <v>3789</v>
      </c>
      <c r="J9" s="14">
        <v>11586</v>
      </c>
      <c r="K9" s="14">
        <v>13243</v>
      </c>
      <c r="L9" s="14">
        <v>12111</v>
      </c>
      <c r="M9" s="14">
        <v>5632</v>
      </c>
      <c r="N9" s="14">
        <v>3338</v>
      </c>
      <c r="O9" s="12">
        <f aca="true" t="shared" si="2" ref="O9:O19">SUM(B9:N9)</f>
        <v>146851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18172</v>
      </c>
      <c r="C10" s="14">
        <f>+C9-C11</f>
        <v>16430</v>
      </c>
      <c r="D10" s="14">
        <f>+D9-D11</f>
        <v>14968</v>
      </c>
      <c r="E10" s="14">
        <f>+E9-E11</f>
        <v>1169</v>
      </c>
      <c r="F10" s="14">
        <f aca="true" t="shared" si="3" ref="F10:N10">+F9-F11</f>
        <v>12080</v>
      </c>
      <c r="G10" s="14">
        <f t="shared" si="3"/>
        <v>18019</v>
      </c>
      <c r="H10" s="14">
        <f>+H9-H11</f>
        <v>16314</v>
      </c>
      <c r="I10" s="14">
        <f>+I9-I11</f>
        <v>3789</v>
      </c>
      <c r="J10" s="14">
        <f>+J9-J11</f>
        <v>11586</v>
      </c>
      <c r="K10" s="14">
        <f>+K9-K11</f>
        <v>13243</v>
      </c>
      <c r="L10" s="14">
        <f>+L9-L11</f>
        <v>12111</v>
      </c>
      <c r="M10" s="14">
        <f t="shared" si="3"/>
        <v>5632</v>
      </c>
      <c r="N10" s="14">
        <f t="shared" si="3"/>
        <v>3338</v>
      </c>
      <c r="O10" s="12">
        <f t="shared" si="2"/>
        <v>146851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85024</v>
      </c>
      <c r="C12" s="14">
        <f>C13+C14+C15</f>
        <v>58238</v>
      </c>
      <c r="D12" s="14">
        <f>D13+D14+D15</f>
        <v>81769</v>
      </c>
      <c r="E12" s="14">
        <f>E13+E14+E15</f>
        <v>7262</v>
      </c>
      <c r="F12" s="14">
        <f aca="true" t="shared" si="4" ref="F12:N12">F13+F14+F15</f>
        <v>65486</v>
      </c>
      <c r="G12" s="14">
        <f t="shared" si="4"/>
        <v>84086</v>
      </c>
      <c r="H12" s="14">
        <f>H13+H14+H15</f>
        <v>59318</v>
      </c>
      <c r="I12" s="14">
        <f>I13+I14+I15</f>
        <v>13437</v>
      </c>
      <c r="J12" s="14">
        <f>J13+J14+J15</f>
        <v>84292</v>
      </c>
      <c r="K12" s="14">
        <f>K13+K14+K15</f>
        <v>57323</v>
      </c>
      <c r="L12" s="14">
        <f>L13+L14+L15</f>
        <v>77287</v>
      </c>
      <c r="M12" s="14">
        <f t="shared" si="4"/>
        <v>25710</v>
      </c>
      <c r="N12" s="14">
        <f t="shared" si="4"/>
        <v>14979</v>
      </c>
      <c r="O12" s="12">
        <f t="shared" si="2"/>
        <v>714211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39803</v>
      </c>
      <c r="C13" s="14">
        <v>28512</v>
      </c>
      <c r="D13" s="14">
        <v>38740</v>
      </c>
      <c r="E13" s="14">
        <v>3559</v>
      </c>
      <c r="F13" s="14">
        <v>30817</v>
      </c>
      <c r="G13" s="14">
        <v>39849</v>
      </c>
      <c r="H13" s="14">
        <v>29127</v>
      </c>
      <c r="I13" s="14">
        <v>6506</v>
      </c>
      <c r="J13" s="14">
        <v>40428</v>
      </c>
      <c r="K13" s="14">
        <v>26140</v>
      </c>
      <c r="L13" s="14">
        <v>34070</v>
      </c>
      <c r="M13" s="14">
        <v>11038</v>
      </c>
      <c r="N13" s="14">
        <v>6158</v>
      </c>
      <c r="O13" s="12">
        <f t="shared" si="2"/>
        <v>334747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43737</v>
      </c>
      <c r="C14" s="14">
        <v>28195</v>
      </c>
      <c r="D14" s="14">
        <v>41964</v>
      </c>
      <c r="E14" s="14">
        <v>3547</v>
      </c>
      <c r="F14" s="14">
        <v>33430</v>
      </c>
      <c r="G14" s="14">
        <v>41995</v>
      </c>
      <c r="H14" s="14">
        <v>28951</v>
      </c>
      <c r="I14" s="14">
        <v>6655</v>
      </c>
      <c r="J14" s="14">
        <v>42845</v>
      </c>
      <c r="K14" s="14">
        <v>30000</v>
      </c>
      <c r="L14" s="14">
        <v>42073</v>
      </c>
      <c r="M14" s="14">
        <v>14139</v>
      </c>
      <c r="N14" s="14">
        <v>8580</v>
      </c>
      <c r="O14" s="12">
        <f t="shared" si="2"/>
        <v>366111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1484</v>
      </c>
      <c r="C15" s="14">
        <v>1531</v>
      </c>
      <c r="D15" s="14">
        <v>1065</v>
      </c>
      <c r="E15" s="14">
        <v>156</v>
      </c>
      <c r="F15" s="14">
        <v>1239</v>
      </c>
      <c r="G15" s="14">
        <v>2242</v>
      </c>
      <c r="H15" s="14">
        <v>1240</v>
      </c>
      <c r="I15" s="14">
        <v>276</v>
      </c>
      <c r="J15" s="14">
        <v>1019</v>
      </c>
      <c r="K15" s="14">
        <v>1183</v>
      </c>
      <c r="L15" s="14">
        <v>1144</v>
      </c>
      <c r="M15" s="14">
        <v>533</v>
      </c>
      <c r="N15" s="14">
        <v>241</v>
      </c>
      <c r="O15" s="12">
        <f t="shared" si="2"/>
        <v>13353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6165</v>
      </c>
      <c r="C16" s="14">
        <f>C17+C18+C19</f>
        <v>3796</v>
      </c>
      <c r="D16" s="14">
        <f>D17+D18+D19</f>
        <v>5157</v>
      </c>
      <c r="E16" s="14">
        <f>E17+E18+E19</f>
        <v>472</v>
      </c>
      <c r="F16" s="14">
        <f aca="true" t="shared" si="5" ref="F16:N16">F17+F18+F19</f>
        <v>4406</v>
      </c>
      <c r="G16" s="14">
        <f t="shared" si="5"/>
        <v>5827</v>
      </c>
      <c r="H16" s="14">
        <f>H17+H18+H19</f>
        <v>3961</v>
      </c>
      <c r="I16" s="14">
        <f>I17+I18+I19</f>
        <v>916</v>
      </c>
      <c r="J16" s="14">
        <f>J17+J18+J19</f>
        <v>5832</v>
      </c>
      <c r="K16" s="14">
        <f>K17+K18+K19</f>
        <v>4031</v>
      </c>
      <c r="L16" s="14">
        <f>L17+L18+L19</f>
        <v>6073</v>
      </c>
      <c r="M16" s="14">
        <f t="shared" si="5"/>
        <v>1502</v>
      </c>
      <c r="N16" s="14">
        <f t="shared" si="5"/>
        <v>722</v>
      </c>
      <c r="O16" s="12">
        <f t="shared" si="2"/>
        <v>48860</v>
      </c>
    </row>
    <row r="17" spans="1:26" ht="18.75" customHeight="1">
      <c r="A17" s="15" t="s">
        <v>16</v>
      </c>
      <c r="B17" s="14">
        <v>6137</v>
      </c>
      <c r="C17" s="14">
        <v>3777</v>
      </c>
      <c r="D17" s="14">
        <v>5141</v>
      </c>
      <c r="E17" s="14">
        <v>468</v>
      </c>
      <c r="F17" s="14">
        <v>4396</v>
      </c>
      <c r="G17" s="14">
        <v>5806</v>
      </c>
      <c r="H17" s="14">
        <v>3938</v>
      </c>
      <c r="I17" s="14">
        <v>913</v>
      </c>
      <c r="J17" s="14">
        <v>5805</v>
      </c>
      <c r="K17" s="14">
        <v>4018</v>
      </c>
      <c r="L17" s="14">
        <v>6041</v>
      </c>
      <c r="M17" s="14">
        <v>1496</v>
      </c>
      <c r="N17" s="14">
        <v>719</v>
      </c>
      <c r="O17" s="12">
        <f t="shared" si="2"/>
        <v>48655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26</v>
      </c>
      <c r="C18" s="14">
        <v>16</v>
      </c>
      <c r="D18" s="14">
        <v>16</v>
      </c>
      <c r="E18" s="14">
        <v>4</v>
      </c>
      <c r="F18" s="14">
        <v>10</v>
      </c>
      <c r="G18" s="14">
        <v>18</v>
      </c>
      <c r="H18" s="14">
        <v>19</v>
      </c>
      <c r="I18" s="14">
        <v>3</v>
      </c>
      <c r="J18" s="14">
        <v>20</v>
      </c>
      <c r="K18" s="14">
        <v>10</v>
      </c>
      <c r="L18" s="14">
        <v>24</v>
      </c>
      <c r="M18" s="14">
        <v>6</v>
      </c>
      <c r="N18" s="14">
        <v>3</v>
      </c>
      <c r="O18" s="12">
        <f t="shared" si="2"/>
        <v>175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3</v>
      </c>
      <c r="D19" s="14">
        <v>0</v>
      </c>
      <c r="E19" s="14">
        <v>0</v>
      </c>
      <c r="F19" s="14">
        <v>0</v>
      </c>
      <c r="G19" s="14">
        <v>3</v>
      </c>
      <c r="H19" s="14">
        <v>4</v>
      </c>
      <c r="I19" s="14">
        <v>0</v>
      </c>
      <c r="J19" s="14">
        <v>7</v>
      </c>
      <c r="K19" s="14">
        <v>3</v>
      </c>
      <c r="L19" s="14">
        <v>8</v>
      </c>
      <c r="M19" s="14">
        <v>0</v>
      </c>
      <c r="N19" s="14">
        <v>0</v>
      </c>
      <c r="O19" s="12">
        <f t="shared" si="2"/>
        <v>30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60127</v>
      </c>
      <c r="C20" s="18">
        <f>C21+C22+C23</f>
        <v>34805</v>
      </c>
      <c r="D20" s="18">
        <f>D21+D22+D23</f>
        <v>41594</v>
      </c>
      <c r="E20" s="18">
        <f>E21+E22+E23</f>
        <v>3796</v>
      </c>
      <c r="F20" s="18">
        <f aca="true" t="shared" si="6" ref="F20:N20">F21+F22+F23</f>
        <v>37011</v>
      </c>
      <c r="G20" s="18">
        <f t="shared" si="6"/>
        <v>44605</v>
      </c>
      <c r="H20" s="18">
        <f>H21+H22+H23</f>
        <v>37074</v>
      </c>
      <c r="I20" s="18">
        <f>I21+I22+I23</f>
        <v>8378</v>
      </c>
      <c r="J20" s="18">
        <f>J21+J22+J23</f>
        <v>56810</v>
      </c>
      <c r="K20" s="18">
        <f>K21+K22+K23</f>
        <v>34031</v>
      </c>
      <c r="L20" s="18">
        <f>L21+L22+L23</f>
        <v>60948</v>
      </c>
      <c r="M20" s="18">
        <f t="shared" si="6"/>
        <v>16464</v>
      </c>
      <c r="N20" s="18">
        <f t="shared" si="6"/>
        <v>9079</v>
      </c>
      <c r="O20" s="12">
        <f aca="true" t="shared" si="7" ref="O20:O26">SUM(B20:N20)</f>
        <v>444722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31794</v>
      </c>
      <c r="C21" s="14">
        <v>20369</v>
      </c>
      <c r="D21" s="14">
        <v>21235</v>
      </c>
      <c r="E21" s="14">
        <v>2176</v>
      </c>
      <c r="F21" s="14">
        <v>20384</v>
      </c>
      <c r="G21" s="14">
        <v>23874</v>
      </c>
      <c r="H21" s="14">
        <v>21226</v>
      </c>
      <c r="I21" s="14">
        <v>4825</v>
      </c>
      <c r="J21" s="14">
        <v>31167</v>
      </c>
      <c r="K21" s="14">
        <v>18206</v>
      </c>
      <c r="L21" s="14">
        <v>31037</v>
      </c>
      <c r="M21" s="14">
        <v>8607</v>
      </c>
      <c r="N21" s="14">
        <v>4457</v>
      </c>
      <c r="O21" s="12">
        <f t="shared" si="7"/>
        <v>239357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27704</v>
      </c>
      <c r="C22" s="14">
        <v>13888</v>
      </c>
      <c r="D22" s="14">
        <v>19949</v>
      </c>
      <c r="E22" s="14">
        <v>1564</v>
      </c>
      <c r="F22" s="14">
        <v>16136</v>
      </c>
      <c r="G22" s="14">
        <v>20000</v>
      </c>
      <c r="H22" s="14">
        <v>15381</v>
      </c>
      <c r="I22" s="14">
        <v>3442</v>
      </c>
      <c r="J22" s="14">
        <v>25130</v>
      </c>
      <c r="K22" s="14">
        <v>15381</v>
      </c>
      <c r="L22" s="14">
        <v>29267</v>
      </c>
      <c r="M22" s="14">
        <v>7627</v>
      </c>
      <c r="N22" s="14">
        <v>4514</v>
      </c>
      <c r="O22" s="12">
        <f t="shared" si="7"/>
        <v>199983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629</v>
      </c>
      <c r="C23" s="14">
        <v>548</v>
      </c>
      <c r="D23" s="14">
        <v>410</v>
      </c>
      <c r="E23" s="14">
        <v>56</v>
      </c>
      <c r="F23" s="14">
        <v>491</v>
      </c>
      <c r="G23" s="14">
        <v>731</v>
      </c>
      <c r="H23" s="14">
        <v>467</v>
      </c>
      <c r="I23" s="14">
        <v>111</v>
      </c>
      <c r="J23" s="14">
        <v>513</v>
      </c>
      <c r="K23" s="14">
        <v>444</v>
      </c>
      <c r="L23" s="14">
        <v>644</v>
      </c>
      <c r="M23" s="14">
        <v>230</v>
      </c>
      <c r="N23" s="14">
        <v>108</v>
      </c>
      <c r="O23" s="12">
        <f t="shared" si="7"/>
        <v>5382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77730</v>
      </c>
      <c r="C24" s="14">
        <f>C25+C26</f>
        <v>52342</v>
      </c>
      <c r="D24" s="14">
        <f>D25+D26</f>
        <v>62322</v>
      </c>
      <c r="E24" s="14">
        <f>E25+E26</f>
        <v>6825</v>
      </c>
      <c r="F24" s="14">
        <f aca="true" t="shared" si="8" ref="F24:N24">F25+F26</f>
        <v>57064</v>
      </c>
      <c r="G24" s="14">
        <f t="shared" si="8"/>
        <v>73164</v>
      </c>
      <c r="H24" s="14">
        <f>H25+H26</f>
        <v>50673</v>
      </c>
      <c r="I24" s="14">
        <f>I25+I26</f>
        <v>11642</v>
      </c>
      <c r="J24" s="14">
        <f>J25+J26</f>
        <v>60496</v>
      </c>
      <c r="K24" s="14">
        <f>K25+K26</f>
        <v>46320</v>
      </c>
      <c r="L24" s="14">
        <f>L25+L26</f>
        <v>52367</v>
      </c>
      <c r="M24" s="14">
        <f t="shared" si="8"/>
        <v>14230</v>
      </c>
      <c r="N24" s="14">
        <f t="shared" si="8"/>
        <v>7333</v>
      </c>
      <c r="O24" s="12">
        <f t="shared" si="7"/>
        <v>572508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38256</v>
      </c>
      <c r="C25" s="14">
        <v>29618</v>
      </c>
      <c r="D25" s="14">
        <v>34491</v>
      </c>
      <c r="E25" s="14">
        <v>4210</v>
      </c>
      <c r="F25" s="14">
        <v>33214</v>
      </c>
      <c r="G25" s="14">
        <v>43387</v>
      </c>
      <c r="H25" s="14">
        <v>30758</v>
      </c>
      <c r="I25" s="14">
        <v>7489</v>
      </c>
      <c r="J25" s="14">
        <v>30234</v>
      </c>
      <c r="K25" s="14">
        <v>26813</v>
      </c>
      <c r="L25" s="14">
        <v>27239</v>
      </c>
      <c r="M25" s="14">
        <v>7426</v>
      </c>
      <c r="N25" s="14">
        <v>3506</v>
      </c>
      <c r="O25" s="12">
        <f t="shared" si="7"/>
        <v>316641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39474</v>
      </c>
      <c r="C26" s="14">
        <v>22724</v>
      </c>
      <c r="D26" s="14">
        <v>27831</v>
      </c>
      <c r="E26" s="14">
        <v>2615</v>
      </c>
      <c r="F26" s="14">
        <v>23850</v>
      </c>
      <c r="G26" s="14">
        <v>29777</v>
      </c>
      <c r="H26" s="14">
        <v>19915</v>
      </c>
      <c r="I26" s="14">
        <v>4153</v>
      </c>
      <c r="J26" s="14">
        <v>30262</v>
      </c>
      <c r="K26" s="14">
        <v>19507</v>
      </c>
      <c r="L26" s="14">
        <v>25128</v>
      </c>
      <c r="M26" s="14">
        <v>6804</v>
      </c>
      <c r="N26" s="14">
        <v>3827</v>
      </c>
      <c r="O26" s="12">
        <f t="shared" si="7"/>
        <v>255867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522798.1984102801</v>
      </c>
      <c r="C36" s="60">
        <f aca="true" t="shared" si="11" ref="C36:N36">C37+C38+C39+C40</f>
        <v>339646.4942355</v>
      </c>
      <c r="D36" s="60">
        <f t="shared" si="11"/>
        <v>395700.2567905</v>
      </c>
      <c r="E36" s="60">
        <f t="shared" si="11"/>
        <v>51172.79884159999</v>
      </c>
      <c r="F36" s="60">
        <f t="shared" si="11"/>
        <v>385053.42307634995</v>
      </c>
      <c r="G36" s="60">
        <f t="shared" si="11"/>
        <v>396042.76479999995</v>
      </c>
      <c r="H36" s="60">
        <f t="shared" si="11"/>
        <v>345198.94999999995</v>
      </c>
      <c r="I36" s="60">
        <f>I37+I38+I39+I40</f>
        <v>76406.4176324</v>
      </c>
      <c r="J36" s="60">
        <f>J37+J38+J39+J40</f>
        <v>438718.2891888</v>
      </c>
      <c r="K36" s="60">
        <f>K37+K38+K39+K40</f>
        <v>349475.9315163999</v>
      </c>
      <c r="L36" s="60">
        <f>L37+L38+L39+L40</f>
        <v>449589.50959135994</v>
      </c>
      <c r="M36" s="60">
        <f t="shared" si="11"/>
        <v>163637.90379933998</v>
      </c>
      <c r="N36" s="60">
        <f t="shared" si="11"/>
        <v>88200.71263056</v>
      </c>
      <c r="O36" s="60">
        <f>O37+O38+O39+O40</f>
        <v>4001641.6505130893</v>
      </c>
    </row>
    <row r="37" spans="1:15" ht="18.75" customHeight="1">
      <c r="A37" s="57" t="s">
        <v>50</v>
      </c>
      <c r="B37" s="54">
        <f aca="true" t="shared" si="12" ref="B37:N37">B29*B7</f>
        <v>516413.68020000006</v>
      </c>
      <c r="C37" s="54">
        <f t="shared" si="12"/>
        <v>334202.99799999996</v>
      </c>
      <c r="D37" s="54">
        <f t="shared" si="12"/>
        <v>384494.242</v>
      </c>
      <c r="E37" s="54">
        <f t="shared" si="12"/>
        <v>50649.1608</v>
      </c>
      <c r="F37" s="54">
        <f t="shared" si="12"/>
        <v>384011.32109999994</v>
      </c>
      <c r="G37" s="54">
        <f t="shared" si="12"/>
        <v>390440.15989999997</v>
      </c>
      <c r="H37" s="54">
        <f t="shared" si="12"/>
        <v>340386.294</v>
      </c>
      <c r="I37" s="54">
        <f>I29*I7</f>
        <v>75965.2772</v>
      </c>
      <c r="J37" s="54">
        <f>J29*J7</f>
        <v>432775.616</v>
      </c>
      <c r="K37" s="54">
        <f>K29*K7</f>
        <v>344836.774</v>
      </c>
      <c r="L37" s="54">
        <f>L29*L7</f>
        <v>444233.97219999996</v>
      </c>
      <c r="M37" s="54">
        <f t="shared" si="12"/>
        <v>160496.98799999998</v>
      </c>
      <c r="N37" s="54">
        <f t="shared" si="12"/>
        <v>87741.225</v>
      </c>
      <c r="O37" s="56">
        <f>SUM(B37:N37)</f>
        <v>3946647.7083999994</v>
      </c>
    </row>
    <row r="38" spans="1:15" ht="18.75" customHeight="1">
      <c r="A38" s="57" t="s">
        <v>51</v>
      </c>
      <c r="B38" s="54">
        <f aca="true" t="shared" si="13" ref="B38:N38">B30*B7</f>
        <v>-1531.4017897200001</v>
      </c>
      <c r="C38" s="54">
        <f t="shared" si="13"/>
        <v>-972.0537644999999</v>
      </c>
      <c r="D38" s="54">
        <f t="shared" si="13"/>
        <v>-1142.2352094999999</v>
      </c>
      <c r="E38" s="54">
        <f t="shared" si="13"/>
        <v>-122.64195840000001</v>
      </c>
      <c r="F38" s="54">
        <f t="shared" si="13"/>
        <v>-1119.29802365</v>
      </c>
      <c r="G38" s="54">
        <f t="shared" si="13"/>
        <v>-1151.0751</v>
      </c>
      <c r="H38" s="54">
        <f t="shared" si="13"/>
        <v>-937.104</v>
      </c>
      <c r="I38" s="54">
        <f>I30*I7</f>
        <v>-213.69956760000002</v>
      </c>
      <c r="J38" s="54">
        <f>J30*J7</f>
        <v>-1245.8068112</v>
      </c>
      <c r="K38" s="54">
        <f>K30*K7</f>
        <v>-986.3524836</v>
      </c>
      <c r="L38" s="54">
        <f>L30*L7</f>
        <v>-1304.9626086399999</v>
      </c>
      <c r="M38" s="54">
        <f t="shared" si="13"/>
        <v>-468.18420066</v>
      </c>
      <c r="N38" s="54">
        <f t="shared" si="13"/>
        <v>-259.55236944</v>
      </c>
      <c r="O38" s="25">
        <f>SUM(B38:N38)</f>
        <v>-11454.36788691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-69053.6</v>
      </c>
      <c r="C42" s="25">
        <f aca="true" t="shared" si="15" ref="C42:N42">+C43+C46+C58+C59</f>
        <v>-62434</v>
      </c>
      <c r="D42" s="25">
        <f t="shared" si="15"/>
        <v>-57378.4</v>
      </c>
      <c r="E42" s="25">
        <f t="shared" si="15"/>
        <v>-4442.2</v>
      </c>
      <c r="F42" s="25">
        <f t="shared" si="15"/>
        <v>-46404</v>
      </c>
      <c r="G42" s="25">
        <f t="shared" si="15"/>
        <v>-68972.2</v>
      </c>
      <c r="H42" s="25">
        <f t="shared" si="15"/>
        <v>-62493.2</v>
      </c>
      <c r="I42" s="25">
        <f>+I43+I46+I58+I59</f>
        <v>-18898.2</v>
      </c>
      <c r="J42" s="25">
        <f>+J43+J46+J58+J59</f>
        <v>-44026.8</v>
      </c>
      <c r="K42" s="25">
        <f>+K43+K46+K58+K59</f>
        <v>-50323.4</v>
      </c>
      <c r="L42" s="25">
        <f>+L43+L46+L58+L59</f>
        <v>-46021.8</v>
      </c>
      <c r="M42" s="25">
        <f t="shared" si="15"/>
        <v>-21401.6</v>
      </c>
      <c r="N42" s="25">
        <f t="shared" si="15"/>
        <v>-12684.4</v>
      </c>
      <c r="O42" s="25">
        <f>+O43+O46+O58+O59</f>
        <v>-564533.8</v>
      </c>
    </row>
    <row r="43" spans="1:15" ht="18.75" customHeight="1">
      <c r="A43" s="17" t="s">
        <v>55</v>
      </c>
      <c r="B43" s="26">
        <f>B44+B45</f>
        <v>-69053.6</v>
      </c>
      <c r="C43" s="26">
        <f>C44+C45</f>
        <v>-62434</v>
      </c>
      <c r="D43" s="26">
        <f>D44+D45</f>
        <v>-56878.4</v>
      </c>
      <c r="E43" s="26">
        <f>E44+E45</f>
        <v>-4442.2</v>
      </c>
      <c r="F43" s="26">
        <f aca="true" t="shared" si="16" ref="F43:N43">F44+F45</f>
        <v>-45904</v>
      </c>
      <c r="G43" s="26">
        <f t="shared" si="16"/>
        <v>-68472.2</v>
      </c>
      <c r="H43" s="26">
        <f t="shared" si="16"/>
        <v>-61993.2</v>
      </c>
      <c r="I43" s="26">
        <f>I44+I45</f>
        <v>-14398.2</v>
      </c>
      <c r="J43" s="26">
        <f>J44+J45</f>
        <v>-44026.8</v>
      </c>
      <c r="K43" s="26">
        <f>K44+K45</f>
        <v>-50323.4</v>
      </c>
      <c r="L43" s="26">
        <f>L44+L45</f>
        <v>-46021.8</v>
      </c>
      <c r="M43" s="26">
        <f t="shared" si="16"/>
        <v>-21401.6</v>
      </c>
      <c r="N43" s="26">
        <f t="shared" si="16"/>
        <v>-12684.4</v>
      </c>
      <c r="O43" s="25">
        <f aca="true" t="shared" si="17" ref="O43:O59">SUM(B43:N43)</f>
        <v>-558033.8</v>
      </c>
    </row>
    <row r="44" spans="1:26" ht="18.75" customHeight="1">
      <c r="A44" s="13" t="s">
        <v>56</v>
      </c>
      <c r="B44" s="20">
        <f>ROUND(-B9*$D$3,2)</f>
        <v>-69053.6</v>
      </c>
      <c r="C44" s="20">
        <f>ROUND(-C9*$D$3,2)</f>
        <v>-62434</v>
      </c>
      <c r="D44" s="20">
        <f>ROUND(-D9*$D$3,2)</f>
        <v>-56878.4</v>
      </c>
      <c r="E44" s="20">
        <f>ROUND(-E9*$D$3,2)</f>
        <v>-4442.2</v>
      </c>
      <c r="F44" s="20">
        <f aca="true" t="shared" si="18" ref="F44:N44">ROUND(-F9*$D$3,2)</f>
        <v>-45904</v>
      </c>
      <c r="G44" s="20">
        <f t="shared" si="18"/>
        <v>-68472.2</v>
      </c>
      <c r="H44" s="20">
        <f t="shared" si="18"/>
        <v>-61993.2</v>
      </c>
      <c r="I44" s="20">
        <f>ROUND(-I9*$D$3,2)</f>
        <v>-14398.2</v>
      </c>
      <c r="J44" s="20">
        <f>ROUND(-J9*$D$3,2)</f>
        <v>-44026.8</v>
      </c>
      <c r="K44" s="20">
        <f>ROUND(-K9*$D$3,2)</f>
        <v>-50323.4</v>
      </c>
      <c r="L44" s="20">
        <f>ROUND(-L9*$D$3,2)</f>
        <v>-46021.8</v>
      </c>
      <c r="M44" s="20">
        <f t="shared" si="18"/>
        <v>-21401.6</v>
      </c>
      <c r="N44" s="20">
        <f t="shared" si="18"/>
        <v>-12684.4</v>
      </c>
      <c r="O44" s="46">
        <f t="shared" si="17"/>
        <v>-558033.8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-4500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453744.5984102801</v>
      </c>
      <c r="C61" s="29">
        <f t="shared" si="21"/>
        <v>277212.4942355</v>
      </c>
      <c r="D61" s="29">
        <f t="shared" si="21"/>
        <v>338321.8567905</v>
      </c>
      <c r="E61" s="29">
        <f t="shared" si="21"/>
        <v>46730.5988416</v>
      </c>
      <c r="F61" s="29">
        <f t="shared" si="21"/>
        <v>338649.42307634995</v>
      </c>
      <c r="G61" s="29">
        <f t="shared" si="21"/>
        <v>327070.56479999993</v>
      </c>
      <c r="H61" s="29">
        <f t="shared" si="21"/>
        <v>282705.74999999994</v>
      </c>
      <c r="I61" s="29">
        <f t="shared" si="21"/>
        <v>57508.2176324</v>
      </c>
      <c r="J61" s="29">
        <f>+J36+J42</f>
        <v>394691.4891888</v>
      </c>
      <c r="K61" s="29">
        <f>+K36+K42</f>
        <v>299152.5315163999</v>
      </c>
      <c r="L61" s="29">
        <f>+L36+L42</f>
        <v>403567.70959135995</v>
      </c>
      <c r="M61" s="29">
        <f t="shared" si="21"/>
        <v>142236.30379933998</v>
      </c>
      <c r="N61" s="29">
        <f t="shared" si="21"/>
        <v>75516.31263056</v>
      </c>
      <c r="O61" s="29">
        <f>SUM(B61:N61)</f>
        <v>3437107.850513089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453744.61</v>
      </c>
      <c r="C64" s="36">
        <f aca="true" t="shared" si="22" ref="C64:N64">SUM(C65:C78)</f>
        <v>277212.5</v>
      </c>
      <c r="D64" s="36">
        <f t="shared" si="22"/>
        <v>338321.85</v>
      </c>
      <c r="E64" s="36">
        <f t="shared" si="22"/>
        <v>46730.6</v>
      </c>
      <c r="F64" s="36">
        <f t="shared" si="22"/>
        <v>338649.42</v>
      </c>
      <c r="G64" s="36">
        <f t="shared" si="22"/>
        <v>327070.56</v>
      </c>
      <c r="H64" s="36">
        <f t="shared" si="22"/>
        <v>282705.75</v>
      </c>
      <c r="I64" s="36">
        <f t="shared" si="22"/>
        <v>57508.22</v>
      </c>
      <c r="J64" s="36">
        <f t="shared" si="22"/>
        <v>394691.48</v>
      </c>
      <c r="K64" s="36">
        <f t="shared" si="22"/>
        <v>299152.53</v>
      </c>
      <c r="L64" s="36">
        <f t="shared" si="22"/>
        <v>403567.71</v>
      </c>
      <c r="M64" s="36">
        <f t="shared" si="22"/>
        <v>142236.31</v>
      </c>
      <c r="N64" s="36">
        <f t="shared" si="22"/>
        <v>75516.32</v>
      </c>
      <c r="O64" s="29">
        <f>SUM(O65:O78)</f>
        <v>3437107.8600000003</v>
      </c>
    </row>
    <row r="65" spans="1:16" ht="18.75" customHeight="1">
      <c r="A65" s="17" t="s">
        <v>70</v>
      </c>
      <c r="B65" s="36">
        <f>84803.74+1151.8</f>
        <v>85955.54000000001</v>
      </c>
      <c r="C65" s="36">
        <f>80795.63+1169.01</f>
        <v>81964.64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167920.18</v>
      </c>
      <c r="P65"/>
    </row>
    <row r="66" spans="1:16" ht="18.75" customHeight="1">
      <c r="A66" s="17" t="s">
        <v>71</v>
      </c>
      <c r="B66" s="36">
        <f>364282.03+3507.04</f>
        <v>367789.07</v>
      </c>
      <c r="C66" s="36">
        <f>192393.84+2854.02</f>
        <v>195247.86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563036.9299999999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338321.85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338321.85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46730.6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46730.6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338649.42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338649.42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327070.56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327070.56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282705.75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282705.75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57508.22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57508.22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394691.48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394691.48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299152.53</v>
      </c>
      <c r="L74" s="35">
        <v>0</v>
      </c>
      <c r="M74" s="35">
        <v>0</v>
      </c>
      <c r="N74" s="35">
        <v>0</v>
      </c>
      <c r="O74" s="29">
        <f t="shared" si="23"/>
        <v>299152.53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403567.71</v>
      </c>
      <c r="M75" s="35">
        <v>0</v>
      </c>
      <c r="N75" s="61">
        <v>0</v>
      </c>
      <c r="O75" s="26">
        <f t="shared" si="23"/>
        <v>403567.71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142236.31</v>
      </c>
      <c r="N76" s="35">
        <v>0</v>
      </c>
      <c r="O76" s="29">
        <f t="shared" si="23"/>
        <v>142236.31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75516.32</v>
      </c>
      <c r="O77" s="26">
        <f t="shared" si="23"/>
        <v>75516.32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2.3415399184149184</v>
      </c>
      <c r="C82" s="44">
        <v>0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2.0384000213556988</v>
      </c>
      <c r="C83" s="44">
        <v>1.923600026221341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2.2823927661625323</v>
      </c>
      <c r="D84" s="22">
        <f>(D$37+D$38+D$39)/D$7</f>
        <v>1.8731519692459067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2.6210202233968447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2.1872194531934652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1.7365950740138498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2.041902175212143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2.0021596780147792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1.981939261007415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2.232807274159072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2.1339134309357903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2.5386377254452452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2.48796120364898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2017-12-14T18:24:11Z</dcterms:modified>
  <cp:category/>
  <cp:version/>
  <cp:contentType/>
  <cp:contentStatus/>
</cp:coreProperties>
</file>