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<sst xmlns="http://schemas.openxmlformats.org/spreadsheetml/2006/main" count="113" uniqueCount="111">
  <si>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</si>
  <si>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</si>
  <si>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</si>
  <si>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</si>
  <si>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</si>
  <si>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</si>
  <si>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</si>
  <si>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</si>
  <si>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</si>
  <si>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</si>
  <si>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</si>
  <si>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</si>
  <si>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</si>
  <si>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</si>
  <si>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</si>
  <si>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</si>
  <si>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</si>
  <si>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</si>
  <si>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</si>
  <si>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</si>
  <si>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</si>
  <si>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</si>
  <si>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</si>
  <si>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</si>
  <si>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</si>
  <si>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</si>
  <si>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</si>
  <si>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</si>
  <si>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</si>
  <si>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</si>
  <si>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</si>
  <si>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</si>
  <si>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</si>
  <si>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</si>
  <si>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</si>
  <si>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</si>
  <si>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</si>
  <si>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</si>
  <si>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</si>
  <si>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</si>
  <si>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</si>
  <si>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</si>
  <si>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</si>
  <si>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</si>
  <si>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</si>
  <si>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</si>
  <si>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</si>
  <si>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</si>
  <si>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</si>
  <si>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</si>
  <si>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</si>
  <si>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</si>
  <si>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</si>
  <si>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</si>
  <si>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</si>
  <si>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</si>
  <si>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</si>
  <si>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</si>
  <si>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</si>
  <si>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</si>
  <si>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</si>
  <si>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</si>
  <si>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</si>
  <si>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</si>
  <si>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</si>
  <si>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</si>
  <si>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</si>
  <si>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</si>
  <si>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</si>
  <si>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</si>
  <si>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</si>
  <si>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</si>
  <si>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</si>
  <si>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</si>
  <si>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</si>
  <si>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</si>
  <si>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</si>
  <si>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</si>
  <si>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</si>
  <si>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</si>
  <si>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</si>
  <si>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</si>
  <si>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</si>
  <si>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</si>
  <si>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</si>
  <si>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</si>
  <si>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</si>
  <si>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</si>
  <si>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</si>
  <si>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</si>
  <si>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</si>
  <si>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</si>
  <si>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</si>
  <si>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</si>
  <si>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</si>
  <si>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</si>
  <si>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</si>
  <si>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</si>
  <si>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</si>
  <si>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</si>
  <si>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</si>
  <si>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</si>
  <si>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</si>
  <si>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</si>
  <si>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</si>
  <si>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</si>
  <si>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07/12/17 - VENCIMENTO 14/12/17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</si>
  <si>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</si>
  <si>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</si>
  <si>
    <t>(2) Tarifa de remuneração de cada empresa considerando o  reequilibrio interno estabelecido e informado pelo consórcio. Não consideram os acertos financeiros previstos no item 7.</t>
  </si>
  <si>
    <t>(1) Ajuste de remuneração, previsto contratualmente, período de 25/10 a 23/11/17, parcela 10/19.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</si>
</sst>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534534</v>
      </c>
      <c r="C7" s="10">
        <f>C8+C20+C24</f>
        <v>391903</v>
      </c>
      <c r="D7" s="10">
        <f>D8+D20+D24</f>
        <v>401853</v>
      </c>
      <c r="E7" s="10">
        <f>E8+E20+E24</f>
        <v>56212</v>
      </c>
      <c r="F7" s="10">
        <f aca="true" t="shared" si="0" ref="F7:N7">F8+F20+F24</f>
        <v>340981</v>
      </c>
      <c r="G7" s="10">
        <f t="shared" si="0"/>
        <v>532199</v>
      </c>
      <c r="H7" s="10">
        <f>H8+H20+H24</f>
        <v>379177</v>
      </c>
      <c r="I7" s="10">
        <f>I8+I20+I24</f>
        <v>111142</v>
      </c>
      <c r="J7" s="10">
        <f>J8+J20+J24</f>
        <v>443230</v>
      </c>
      <c r="K7" s="10">
        <f>K8+K20+K24</f>
        <v>317075</v>
      </c>
      <c r="L7" s="10">
        <f>L8+L20+L24</f>
        <v>397080</v>
      </c>
      <c r="M7" s="10">
        <f t="shared" si="0"/>
        <v>160501</v>
      </c>
      <c r="N7" s="10">
        <f t="shared" si="0"/>
        <v>95450</v>
      </c>
      <c r="O7" s="10">
        <f>+O8+O20+O24</f>
        <v>4161337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229206</v>
      </c>
      <c r="C8" s="12">
        <f>+C9+C12+C16</f>
        <v>180903</v>
      </c>
      <c r="D8" s="12">
        <f>+D9+D12+D16</f>
        <v>201732</v>
      </c>
      <c r="E8" s="12">
        <f>+E9+E12+E16</f>
        <v>24858</v>
      </c>
      <c r="F8" s="12">
        <f aca="true" t="shared" si="1" ref="F8:N8">+F9+F12+F16</f>
        <v>159760</v>
      </c>
      <c r="G8" s="12">
        <f t="shared" si="1"/>
        <v>251963</v>
      </c>
      <c r="H8" s="12">
        <f>+H9+H12+H16</f>
        <v>172621</v>
      </c>
      <c r="I8" s="12">
        <f>+I9+I12+I16</f>
        <v>52486</v>
      </c>
      <c r="J8" s="12">
        <f>+J9+J12+J16</f>
        <v>208034</v>
      </c>
      <c r="K8" s="12">
        <f>+K9+K12+K16</f>
        <v>150297</v>
      </c>
      <c r="L8" s="12">
        <f>+L9+L12+L16</f>
        <v>174688</v>
      </c>
      <c r="M8" s="12">
        <f t="shared" si="1"/>
        <v>80406</v>
      </c>
      <c r="N8" s="12">
        <f t="shared" si="1"/>
        <v>50112</v>
      </c>
      <c r="O8" s="12">
        <f>SUM(B8:N8)</f>
        <v>1937066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22936</v>
      </c>
      <c r="C9" s="14">
        <v>22869</v>
      </c>
      <c r="D9" s="14">
        <v>17081</v>
      </c>
      <c r="E9" s="14">
        <v>2081</v>
      </c>
      <c r="F9" s="14">
        <v>14127</v>
      </c>
      <c r="G9" s="14">
        <v>24695</v>
      </c>
      <c r="H9" s="14">
        <v>22568</v>
      </c>
      <c r="I9" s="14">
        <v>6830</v>
      </c>
      <c r="J9" s="14">
        <v>13695</v>
      </c>
      <c r="K9" s="14">
        <v>17428</v>
      </c>
      <c r="L9" s="14">
        <v>15503</v>
      </c>
      <c r="M9" s="14">
        <v>9586</v>
      </c>
      <c r="N9" s="14">
        <v>6621</v>
      </c>
      <c r="O9" s="12">
        <f aca="true" t="shared" si="2" ref="O9:O19">SUM(B9:N9)</f>
        <v>196020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22936</v>
      </c>
      <c r="C10" s="14">
        <f>+C9-C11</f>
        <v>22869</v>
      </c>
      <c r="D10" s="14">
        <f>+D9-D11</f>
        <v>17081</v>
      </c>
      <c r="E10" s="14">
        <f>+E9-E11</f>
        <v>2081</v>
      </c>
      <c r="F10" s="14">
        <f aca="true" t="shared" si="3" ref="F10:N10">+F9-F11</f>
        <v>14127</v>
      </c>
      <c r="G10" s="14">
        <f t="shared" si="3"/>
        <v>24695</v>
      </c>
      <c r="H10" s="14">
        <f>+H9-H11</f>
        <v>22568</v>
      </c>
      <c r="I10" s="14">
        <f>+I9-I11</f>
        <v>6830</v>
      </c>
      <c r="J10" s="14">
        <f>+J9-J11</f>
        <v>13695</v>
      </c>
      <c r="K10" s="14">
        <f>+K9-K11</f>
        <v>17428</v>
      </c>
      <c r="L10" s="14">
        <f>+L9-L11</f>
        <v>15503</v>
      </c>
      <c r="M10" s="14">
        <f t="shared" si="3"/>
        <v>9586</v>
      </c>
      <c r="N10" s="14">
        <f t="shared" si="3"/>
        <v>6621</v>
      </c>
      <c r="O10" s="12">
        <f t="shared" si="2"/>
        <v>196020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194934</v>
      </c>
      <c r="C12" s="14">
        <f>C13+C14+C15</f>
        <v>149789</v>
      </c>
      <c r="D12" s="14">
        <f>D13+D14+D15</f>
        <v>175531</v>
      </c>
      <c r="E12" s="14">
        <f>E13+E14+E15</f>
        <v>21657</v>
      </c>
      <c r="F12" s="14">
        <f aca="true" t="shared" si="4" ref="F12:N12">F13+F14+F15</f>
        <v>138002</v>
      </c>
      <c r="G12" s="14">
        <f t="shared" si="4"/>
        <v>214148</v>
      </c>
      <c r="H12" s="14">
        <f>H13+H14+H15</f>
        <v>142115</v>
      </c>
      <c r="I12" s="14">
        <f>I13+I14+I15</f>
        <v>43248</v>
      </c>
      <c r="J12" s="14">
        <f>J13+J14+J15</f>
        <v>183627</v>
      </c>
      <c r="K12" s="14">
        <f>K13+K14+K15</f>
        <v>125901</v>
      </c>
      <c r="L12" s="14">
        <f>L13+L14+L15</f>
        <v>149830</v>
      </c>
      <c r="M12" s="14">
        <f t="shared" si="4"/>
        <v>67342</v>
      </c>
      <c r="N12" s="14">
        <f t="shared" si="4"/>
        <v>41585</v>
      </c>
      <c r="O12" s="12">
        <f t="shared" si="2"/>
        <v>1647709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92740</v>
      </c>
      <c r="C13" s="14">
        <v>72866</v>
      </c>
      <c r="D13" s="14">
        <v>82209</v>
      </c>
      <c r="E13" s="14">
        <v>10521</v>
      </c>
      <c r="F13" s="14">
        <v>64662</v>
      </c>
      <c r="G13" s="14">
        <v>102125</v>
      </c>
      <c r="H13" s="14">
        <v>71350</v>
      </c>
      <c r="I13" s="14">
        <v>21949</v>
      </c>
      <c r="J13" s="14">
        <v>90613</v>
      </c>
      <c r="K13" s="14">
        <v>60096</v>
      </c>
      <c r="L13" s="14">
        <v>70877</v>
      </c>
      <c r="M13" s="14">
        <v>31495</v>
      </c>
      <c r="N13" s="14">
        <v>18968</v>
      </c>
      <c r="O13" s="12">
        <f t="shared" si="2"/>
        <v>790471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97614</v>
      </c>
      <c r="C14" s="14">
        <v>71589</v>
      </c>
      <c r="D14" s="14">
        <v>90232</v>
      </c>
      <c r="E14" s="14">
        <v>10516</v>
      </c>
      <c r="F14" s="14">
        <v>69523</v>
      </c>
      <c r="G14" s="14">
        <v>104424</v>
      </c>
      <c r="H14" s="14">
        <v>66748</v>
      </c>
      <c r="I14" s="14">
        <v>20055</v>
      </c>
      <c r="J14" s="14">
        <v>90136</v>
      </c>
      <c r="K14" s="14">
        <v>62472</v>
      </c>
      <c r="L14" s="14">
        <v>75898</v>
      </c>
      <c r="M14" s="14">
        <v>34058</v>
      </c>
      <c r="N14" s="14">
        <v>21746</v>
      </c>
      <c r="O14" s="12">
        <f t="shared" si="2"/>
        <v>815011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4580</v>
      </c>
      <c r="C15" s="14">
        <v>5334</v>
      </c>
      <c r="D15" s="14">
        <v>3090</v>
      </c>
      <c r="E15" s="14">
        <v>620</v>
      </c>
      <c r="F15" s="14">
        <v>3817</v>
      </c>
      <c r="G15" s="14">
        <v>7599</v>
      </c>
      <c r="H15" s="14">
        <v>4017</v>
      </c>
      <c r="I15" s="14">
        <v>1244</v>
      </c>
      <c r="J15" s="14">
        <v>2878</v>
      </c>
      <c r="K15" s="14">
        <v>3333</v>
      </c>
      <c r="L15" s="14">
        <v>3055</v>
      </c>
      <c r="M15" s="14">
        <v>1789</v>
      </c>
      <c r="N15" s="14">
        <v>871</v>
      </c>
      <c r="O15" s="12">
        <f t="shared" si="2"/>
        <v>42227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11336</v>
      </c>
      <c r="C16" s="14">
        <f>C17+C18+C19</f>
        <v>8245</v>
      </c>
      <c r="D16" s="14">
        <f>D17+D18+D19</f>
        <v>9120</v>
      </c>
      <c r="E16" s="14">
        <f>E17+E18+E19</f>
        <v>1120</v>
      </c>
      <c r="F16" s="14">
        <f aca="true" t="shared" si="5" ref="F16:N16">F17+F18+F19</f>
        <v>7631</v>
      </c>
      <c r="G16" s="14">
        <f t="shared" si="5"/>
        <v>13120</v>
      </c>
      <c r="H16" s="14">
        <f>H17+H18+H19</f>
        <v>7938</v>
      </c>
      <c r="I16" s="14">
        <f>I17+I18+I19</f>
        <v>2408</v>
      </c>
      <c r="J16" s="14">
        <f>J17+J18+J19</f>
        <v>10712</v>
      </c>
      <c r="K16" s="14">
        <f>K17+K18+K19</f>
        <v>6968</v>
      </c>
      <c r="L16" s="14">
        <f>L17+L18+L19</f>
        <v>9355</v>
      </c>
      <c r="M16" s="14">
        <f t="shared" si="5"/>
        <v>3478</v>
      </c>
      <c r="N16" s="14">
        <f t="shared" si="5"/>
        <v>1906</v>
      </c>
      <c r="O16" s="12">
        <f t="shared" si="2"/>
        <v>93337</v>
      </c>
    </row>
    <row r="17" spans="1:26" ht="18.75" customHeight="1">
      <c r="A17" s="15" t="s">
        <v>16</v>
      </c>
      <c r="B17" s="14">
        <v>11263</v>
      </c>
      <c r="C17" s="14">
        <v>8203</v>
      </c>
      <c r="D17" s="14">
        <v>9077</v>
      </c>
      <c r="E17" s="14">
        <v>1117</v>
      </c>
      <c r="F17" s="14">
        <v>7584</v>
      </c>
      <c r="G17" s="14">
        <v>13072</v>
      </c>
      <c r="H17" s="14">
        <v>7886</v>
      </c>
      <c r="I17" s="14">
        <v>2399</v>
      </c>
      <c r="J17" s="14">
        <v>10662</v>
      </c>
      <c r="K17" s="14">
        <v>6932</v>
      </c>
      <c r="L17" s="14">
        <v>9297</v>
      </c>
      <c r="M17" s="14">
        <v>3457</v>
      </c>
      <c r="N17" s="14">
        <v>1886</v>
      </c>
      <c r="O17" s="12">
        <f t="shared" si="2"/>
        <v>92835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68</v>
      </c>
      <c r="C18" s="14">
        <v>36</v>
      </c>
      <c r="D18" s="14">
        <v>40</v>
      </c>
      <c r="E18" s="14">
        <v>3</v>
      </c>
      <c r="F18" s="14">
        <v>36</v>
      </c>
      <c r="G18" s="14">
        <v>42</v>
      </c>
      <c r="H18" s="14">
        <v>41</v>
      </c>
      <c r="I18" s="14">
        <v>8</v>
      </c>
      <c r="J18" s="14">
        <v>39</v>
      </c>
      <c r="K18" s="14">
        <v>35</v>
      </c>
      <c r="L18" s="14">
        <v>52</v>
      </c>
      <c r="M18" s="14">
        <v>18</v>
      </c>
      <c r="N18" s="14">
        <v>18</v>
      </c>
      <c r="O18" s="12">
        <f t="shared" si="2"/>
        <v>436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6</v>
      </c>
      <c r="D19" s="14">
        <v>3</v>
      </c>
      <c r="E19" s="14">
        <v>0</v>
      </c>
      <c r="F19" s="14">
        <v>11</v>
      </c>
      <c r="G19" s="14">
        <v>6</v>
      </c>
      <c r="H19" s="14">
        <v>11</v>
      </c>
      <c r="I19" s="14">
        <v>1</v>
      </c>
      <c r="J19" s="14">
        <v>11</v>
      </c>
      <c r="K19" s="14">
        <v>1</v>
      </c>
      <c r="L19" s="14">
        <v>6</v>
      </c>
      <c r="M19" s="14">
        <v>3</v>
      </c>
      <c r="N19" s="14">
        <v>2</v>
      </c>
      <c r="O19" s="12">
        <f t="shared" si="2"/>
        <v>66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140913</v>
      </c>
      <c r="C20" s="18">
        <f>C21+C22+C23</f>
        <v>88351</v>
      </c>
      <c r="D20" s="18">
        <f>D21+D22+D23</f>
        <v>81240</v>
      </c>
      <c r="E20" s="18">
        <f>E21+E22+E23</f>
        <v>11662</v>
      </c>
      <c r="F20" s="18">
        <f aca="true" t="shared" si="6" ref="F20:N20">F21+F22+F23</f>
        <v>71392</v>
      </c>
      <c r="G20" s="18">
        <f t="shared" si="6"/>
        <v>112333</v>
      </c>
      <c r="H20" s="18">
        <f>H21+H22+H23</f>
        <v>93970</v>
      </c>
      <c r="I20" s="18">
        <f>I21+I22+I23</f>
        <v>26693</v>
      </c>
      <c r="J20" s="18">
        <f>J21+J22+J23</f>
        <v>112258</v>
      </c>
      <c r="K20" s="18">
        <f>K21+K22+K23</f>
        <v>75258</v>
      </c>
      <c r="L20" s="18">
        <f>L21+L22+L23</f>
        <v>117331</v>
      </c>
      <c r="M20" s="18">
        <f t="shared" si="6"/>
        <v>44337</v>
      </c>
      <c r="N20" s="18">
        <f t="shared" si="6"/>
        <v>24932</v>
      </c>
      <c r="O20" s="12">
        <f aca="true" t="shared" si="7" ref="O20:O26">SUM(B20:N20)</f>
        <v>1000670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72136</v>
      </c>
      <c r="C21" s="14">
        <v>48377</v>
      </c>
      <c r="D21" s="14">
        <v>42078</v>
      </c>
      <c r="E21" s="14">
        <v>6541</v>
      </c>
      <c r="F21" s="14">
        <v>37351</v>
      </c>
      <c r="G21" s="14">
        <v>59494</v>
      </c>
      <c r="H21" s="14">
        <v>52371</v>
      </c>
      <c r="I21" s="14">
        <v>15083</v>
      </c>
      <c r="J21" s="14">
        <v>60554</v>
      </c>
      <c r="K21" s="14">
        <v>39572</v>
      </c>
      <c r="L21" s="14">
        <v>60652</v>
      </c>
      <c r="M21" s="14">
        <v>23134</v>
      </c>
      <c r="N21" s="14">
        <v>12403</v>
      </c>
      <c r="O21" s="12">
        <f t="shared" si="7"/>
        <v>529746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66389</v>
      </c>
      <c r="C22" s="14">
        <v>37816</v>
      </c>
      <c r="D22" s="14">
        <v>38049</v>
      </c>
      <c r="E22" s="14">
        <v>4860</v>
      </c>
      <c r="F22" s="14">
        <v>32578</v>
      </c>
      <c r="G22" s="14">
        <v>50084</v>
      </c>
      <c r="H22" s="14">
        <v>39954</v>
      </c>
      <c r="I22" s="14">
        <v>11155</v>
      </c>
      <c r="J22" s="14">
        <v>50209</v>
      </c>
      <c r="K22" s="14">
        <v>34232</v>
      </c>
      <c r="L22" s="14">
        <v>54844</v>
      </c>
      <c r="M22" s="14">
        <v>20370</v>
      </c>
      <c r="N22" s="14">
        <v>12109</v>
      </c>
      <c r="O22" s="12">
        <f t="shared" si="7"/>
        <v>452649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2388</v>
      </c>
      <c r="C23" s="14">
        <v>2158</v>
      </c>
      <c r="D23" s="14">
        <v>1113</v>
      </c>
      <c r="E23" s="14">
        <v>261</v>
      </c>
      <c r="F23" s="14">
        <v>1463</v>
      </c>
      <c r="G23" s="14">
        <v>2755</v>
      </c>
      <c r="H23" s="14">
        <v>1645</v>
      </c>
      <c r="I23" s="14">
        <v>455</v>
      </c>
      <c r="J23" s="14">
        <v>1495</v>
      </c>
      <c r="K23" s="14">
        <v>1454</v>
      </c>
      <c r="L23" s="14">
        <v>1835</v>
      </c>
      <c r="M23" s="14">
        <v>833</v>
      </c>
      <c r="N23" s="14">
        <v>420</v>
      </c>
      <c r="O23" s="12">
        <f t="shared" si="7"/>
        <v>18275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164415</v>
      </c>
      <c r="C24" s="14">
        <f>C25+C26</f>
        <v>122649</v>
      </c>
      <c r="D24" s="14">
        <f>D25+D26</f>
        <v>118881</v>
      </c>
      <c r="E24" s="14">
        <f>E25+E26</f>
        <v>19692</v>
      </c>
      <c r="F24" s="14">
        <f aca="true" t="shared" si="8" ref="F24:N24">F25+F26</f>
        <v>109829</v>
      </c>
      <c r="G24" s="14">
        <f t="shared" si="8"/>
        <v>167903</v>
      </c>
      <c r="H24" s="14">
        <f>H25+H26</f>
        <v>112586</v>
      </c>
      <c r="I24" s="14">
        <f>I25+I26</f>
        <v>31963</v>
      </c>
      <c r="J24" s="14">
        <f>J25+J26</f>
        <v>122938</v>
      </c>
      <c r="K24" s="14">
        <f>K25+K26</f>
        <v>91520</v>
      </c>
      <c r="L24" s="14">
        <f>L25+L26</f>
        <v>105061</v>
      </c>
      <c r="M24" s="14">
        <f t="shared" si="8"/>
        <v>35758</v>
      </c>
      <c r="N24" s="14">
        <f t="shared" si="8"/>
        <v>20406</v>
      </c>
      <c r="O24" s="12">
        <f t="shared" si="7"/>
        <v>1223601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78857</v>
      </c>
      <c r="C25" s="14">
        <v>66385</v>
      </c>
      <c r="D25" s="14">
        <v>61798</v>
      </c>
      <c r="E25" s="14">
        <v>11741</v>
      </c>
      <c r="F25" s="14">
        <v>59753</v>
      </c>
      <c r="G25" s="14">
        <v>95398</v>
      </c>
      <c r="H25" s="14">
        <v>65597</v>
      </c>
      <c r="I25" s="14">
        <v>19562</v>
      </c>
      <c r="J25" s="14">
        <v>59613</v>
      </c>
      <c r="K25" s="14">
        <v>49842</v>
      </c>
      <c r="L25" s="14">
        <v>52140</v>
      </c>
      <c r="M25" s="14">
        <v>17436</v>
      </c>
      <c r="N25" s="14">
        <v>8742</v>
      </c>
      <c r="O25" s="12">
        <f t="shared" si="7"/>
        <v>646864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85558</v>
      </c>
      <c r="C26" s="14">
        <v>56264</v>
      </c>
      <c r="D26" s="14">
        <v>57083</v>
      </c>
      <c r="E26" s="14">
        <v>7951</v>
      </c>
      <c r="F26" s="14">
        <v>50076</v>
      </c>
      <c r="G26" s="14">
        <v>72505</v>
      </c>
      <c r="H26" s="14">
        <v>46989</v>
      </c>
      <c r="I26" s="14">
        <v>12401</v>
      </c>
      <c r="J26" s="14">
        <v>63325</v>
      </c>
      <c r="K26" s="14">
        <v>41678</v>
      </c>
      <c r="L26" s="14">
        <v>52921</v>
      </c>
      <c r="M26" s="14">
        <v>18322</v>
      </c>
      <c r="N26" s="14">
        <v>11664</v>
      </c>
      <c r="O26" s="12">
        <f t="shared" si="7"/>
        <v>576737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1121192.8003556402</v>
      </c>
      <c r="C36" s="60">
        <f aca="true" t="shared" si="11" ref="C36:N36">C37+C38+C39+C40</f>
        <v>794975.5293415</v>
      </c>
      <c r="D36" s="60">
        <f t="shared" si="11"/>
        <v>760859.76054265</v>
      </c>
      <c r="E36" s="60">
        <f t="shared" si="11"/>
        <v>146118.3491008</v>
      </c>
      <c r="F36" s="60">
        <f t="shared" si="11"/>
        <v>743775.31515105</v>
      </c>
      <c r="G36" s="60">
        <f t="shared" si="11"/>
        <v>924690.5152</v>
      </c>
      <c r="H36" s="60">
        <f t="shared" si="11"/>
        <v>774910.3045000001</v>
      </c>
      <c r="I36" s="60">
        <f>I37+I38+I39+I40</f>
        <v>221271.73222839998</v>
      </c>
      <c r="J36" s="60">
        <f>J37+J38+J39+J40</f>
        <v>880489.7791139999</v>
      </c>
      <c r="K36" s="60">
        <f>K37+K38+K39+K40</f>
        <v>709257.5181725</v>
      </c>
      <c r="L36" s="60">
        <f>L37+L38+L39+L40</f>
        <v>849045.7707007999</v>
      </c>
      <c r="M36" s="60">
        <f t="shared" si="11"/>
        <v>407851.9631464299</v>
      </c>
      <c r="N36" s="60">
        <f t="shared" si="11"/>
        <v>236258.958552</v>
      </c>
      <c r="O36" s="60">
        <f>O37+O38+O39+O40</f>
        <v>8570698.296105769</v>
      </c>
    </row>
    <row r="37" spans="1:15" ht="18.75" customHeight="1">
      <c r="A37" s="57" t="s">
        <v>50</v>
      </c>
      <c r="B37" s="54">
        <f aca="true" t="shared" si="12" ref="B37:N37">B29*B7</f>
        <v>1116588.0726</v>
      </c>
      <c r="C37" s="54">
        <f t="shared" si="12"/>
        <v>790860.254</v>
      </c>
      <c r="D37" s="54">
        <f t="shared" si="12"/>
        <v>750741.7746</v>
      </c>
      <c r="E37" s="54">
        <f t="shared" si="12"/>
        <v>145825.1704</v>
      </c>
      <c r="F37" s="54">
        <f t="shared" si="12"/>
        <v>743781.8552999999</v>
      </c>
      <c r="G37" s="54">
        <f t="shared" si="12"/>
        <v>920651.0501</v>
      </c>
      <c r="H37" s="54">
        <f t="shared" si="12"/>
        <v>771283.9357</v>
      </c>
      <c r="I37" s="54">
        <f>I29*I7</f>
        <v>221239.2652</v>
      </c>
      <c r="J37" s="54">
        <f>J29*J7</f>
        <v>875822.48</v>
      </c>
      <c r="K37" s="54">
        <f>K29*K7</f>
        <v>705650.4125</v>
      </c>
      <c r="L37" s="54">
        <f>L29*L7</f>
        <v>844867.1159999999</v>
      </c>
      <c r="M37" s="54">
        <f t="shared" si="12"/>
        <v>405425.52599999995</v>
      </c>
      <c r="N37" s="54">
        <f t="shared" si="12"/>
        <v>236238.75</v>
      </c>
      <c r="O37" s="56">
        <f>SUM(B37:N37)</f>
        <v>8528975.6624</v>
      </c>
    </row>
    <row r="38" spans="1:15" ht="18.75" customHeight="1">
      <c r="A38" s="57" t="s">
        <v>51</v>
      </c>
      <c r="B38" s="54">
        <f aca="true" t="shared" si="13" ref="B38:N38">B30*B7</f>
        <v>-3311.19224436</v>
      </c>
      <c r="C38" s="54">
        <f t="shared" si="13"/>
        <v>-2300.2746585</v>
      </c>
      <c r="D38" s="54">
        <f t="shared" si="13"/>
        <v>-2230.26405735</v>
      </c>
      <c r="E38" s="54">
        <f t="shared" si="13"/>
        <v>-353.1012992</v>
      </c>
      <c r="F38" s="54">
        <f t="shared" si="13"/>
        <v>-2167.94014895</v>
      </c>
      <c r="G38" s="54">
        <f t="shared" si="13"/>
        <v>-2714.2149000000004</v>
      </c>
      <c r="H38" s="54">
        <f t="shared" si="13"/>
        <v>-2123.3912</v>
      </c>
      <c r="I38" s="54">
        <f>I30*I7</f>
        <v>-622.3729716</v>
      </c>
      <c r="J38" s="54">
        <f>J30*J7</f>
        <v>-2521.180886</v>
      </c>
      <c r="K38" s="54">
        <f>K30*K7</f>
        <v>-2018.4043275000001</v>
      </c>
      <c r="L38" s="54">
        <f>L30*L7</f>
        <v>-2481.8452991999998</v>
      </c>
      <c r="M38" s="54">
        <f t="shared" si="13"/>
        <v>-1182.66285357</v>
      </c>
      <c r="N38" s="54">
        <f t="shared" si="13"/>
        <v>-698.831448</v>
      </c>
      <c r="O38" s="25">
        <f>SUM(B38:N38)</f>
        <v>-24725.676294229997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-120720.31</v>
      </c>
      <c r="C42" s="25">
        <f aca="true" t="shared" si="15" ref="C42:N42">+C43+C46+C58+C59</f>
        <v>-110536.34</v>
      </c>
      <c r="D42" s="25">
        <f t="shared" si="15"/>
        <v>-88303.37</v>
      </c>
      <c r="E42" s="25">
        <f t="shared" si="15"/>
        <v>-12214.060000000001</v>
      </c>
      <c r="F42" s="25">
        <f t="shared" si="15"/>
        <v>-77303.63</v>
      </c>
      <c r="G42" s="25">
        <f t="shared" si="15"/>
        <v>-122862.86</v>
      </c>
      <c r="H42" s="25">
        <f t="shared" si="15"/>
        <v>-109535.90999999999</v>
      </c>
      <c r="I42" s="25">
        <f>+I43+I46+I58+I59</f>
        <v>-36886.33</v>
      </c>
      <c r="J42" s="25">
        <f>+J43+J46+J58+J59</f>
        <v>-78620.52</v>
      </c>
      <c r="K42" s="25">
        <f>+K43+K46+K58+K59</f>
        <v>-87630.56</v>
      </c>
      <c r="L42" s="25">
        <f>+L43+L46+L58+L59</f>
        <v>-84639.4</v>
      </c>
      <c r="M42" s="25">
        <f t="shared" si="15"/>
        <v>-48151.810000000005</v>
      </c>
      <c r="N42" s="25">
        <f t="shared" si="15"/>
        <v>-31844.559999999998</v>
      </c>
      <c r="O42" s="25">
        <f>+O43+O46+O58+O59</f>
        <v>-1009249.6600000001</v>
      </c>
    </row>
    <row r="43" spans="1:15" ht="18.75" customHeight="1">
      <c r="A43" s="17" t="s">
        <v>55</v>
      </c>
      <c r="B43" s="26">
        <f>B44+B45</f>
        <v>-87156.8</v>
      </c>
      <c r="C43" s="26">
        <f>C44+C45</f>
        <v>-86902.2</v>
      </c>
      <c r="D43" s="26">
        <f>D44+D45</f>
        <v>-64907.8</v>
      </c>
      <c r="E43" s="26">
        <f>E44+E45</f>
        <v>-7907.8</v>
      </c>
      <c r="F43" s="26">
        <f aca="true" t="shared" si="16" ref="F43:N43">F44+F45</f>
        <v>-53682.6</v>
      </c>
      <c r="G43" s="26">
        <f t="shared" si="16"/>
        <v>-93841</v>
      </c>
      <c r="H43" s="26">
        <f t="shared" si="16"/>
        <v>-85758.4</v>
      </c>
      <c r="I43" s="26">
        <f>I44+I45</f>
        <v>-25954</v>
      </c>
      <c r="J43" s="26">
        <f>J44+J45</f>
        <v>-52041</v>
      </c>
      <c r="K43" s="26">
        <f>K44+K45</f>
        <v>-66226.4</v>
      </c>
      <c r="L43" s="26">
        <f>L44+L45</f>
        <v>-58911.4</v>
      </c>
      <c r="M43" s="26">
        <f t="shared" si="16"/>
        <v>-36426.8</v>
      </c>
      <c r="N43" s="26">
        <f t="shared" si="16"/>
        <v>-25159.8</v>
      </c>
      <c r="O43" s="25">
        <f aca="true" t="shared" si="17" ref="O43:O59">SUM(B43:N43)</f>
        <v>-744876.0000000001</v>
      </c>
    </row>
    <row r="44" spans="1:26" ht="18.75" customHeight="1">
      <c r="A44" s="13" t="s">
        <v>56</v>
      </c>
      <c r="B44" s="20">
        <f>ROUND(-B9*$D$3,2)</f>
        <v>-87156.8</v>
      </c>
      <c r="C44" s="20">
        <f>ROUND(-C9*$D$3,2)</f>
        <v>-86902.2</v>
      </c>
      <c r="D44" s="20">
        <f>ROUND(-D9*$D$3,2)</f>
        <v>-64907.8</v>
      </c>
      <c r="E44" s="20">
        <f>ROUND(-E9*$D$3,2)</f>
        <v>-7907.8</v>
      </c>
      <c r="F44" s="20">
        <f aca="true" t="shared" si="18" ref="F44:N44">ROUND(-F9*$D$3,2)</f>
        <v>-53682.6</v>
      </c>
      <c r="G44" s="20">
        <f t="shared" si="18"/>
        <v>-93841</v>
      </c>
      <c r="H44" s="20">
        <f t="shared" si="18"/>
        <v>-85758.4</v>
      </c>
      <c r="I44" s="20">
        <f>ROUND(-I9*$D$3,2)</f>
        <v>-25954</v>
      </c>
      <c r="J44" s="20">
        <f>ROUND(-J9*$D$3,2)</f>
        <v>-52041</v>
      </c>
      <c r="K44" s="20">
        <f>ROUND(-K9*$D$3,2)</f>
        <v>-66226.4</v>
      </c>
      <c r="L44" s="20">
        <f>ROUND(-L9*$D$3,2)</f>
        <v>-58911.4</v>
      </c>
      <c r="M44" s="20">
        <f t="shared" si="18"/>
        <v>-36426.8</v>
      </c>
      <c r="N44" s="20">
        <f t="shared" si="18"/>
        <v>-25159.8</v>
      </c>
      <c r="O44" s="46">
        <f t="shared" si="17"/>
        <v>-744876.0000000001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-33563.51</v>
      </c>
      <c r="C46" s="26">
        <f aca="true" t="shared" si="20" ref="C46:O46">SUM(C47:C57)</f>
        <v>-23634.14</v>
      </c>
      <c r="D46" s="26">
        <f t="shared" si="20"/>
        <v>-23395.57</v>
      </c>
      <c r="E46" s="26">
        <f t="shared" si="20"/>
        <v>-4306.26</v>
      </c>
      <c r="F46" s="26">
        <f t="shared" si="20"/>
        <v>-23621.03</v>
      </c>
      <c r="G46" s="26">
        <f t="shared" si="20"/>
        <v>-29021.86</v>
      </c>
      <c r="H46" s="26">
        <f t="shared" si="20"/>
        <v>-23777.51</v>
      </c>
      <c r="I46" s="26">
        <f t="shared" si="20"/>
        <v>-10932.33</v>
      </c>
      <c r="J46" s="26">
        <f t="shared" si="20"/>
        <v>-26579.52</v>
      </c>
      <c r="K46" s="26">
        <f t="shared" si="20"/>
        <v>-21404.16</v>
      </c>
      <c r="L46" s="26">
        <f t="shared" si="20"/>
        <v>-25728</v>
      </c>
      <c r="M46" s="26">
        <f t="shared" si="20"/>
        <v>-11725.01</v>
      </c>
      <c r="N46" s="26">
        <f t="shared" si="20"/>
        <v>-6684.76</v>
      </c>
      <c r="O46" s="26">
        <f t="shared" si="20"/>
        <v>-264373.66000000003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107</v>
      </c>
      <c r="B54" s="24">
        <v>-33563.51</v>
      </c>
      <c r="C54" s="24">
        <v>-23634.14</v>
      </c>
      <c r="D54" s="24">
        <v>-22895.57</v>
      </c>
      <c r="E54" s="24">
        <v>-4306.26</v>
      </c>
      <c r="F54" s="24">
        <v>-23121.03</v>
      </c>
      <c r="G54" s="24">
        <v>-28521.86</v>
      </c>
      <c r="H54" s="24">
        <v>-23277.51</v>
      </c>
      <c r="I54" s="24">
        <v>-6432.33</v>
      </c>
      <c r="J54" s="24">
        <v>-26579.52</v>
      </c>
      <c r="K54" s="24">
        <v>-21404.16</v>
      </c>
      <c r="L54" s="24">
        <v>-25728</v>
      </c>
      <c r="M54" s="24">
        <v>-11725.01</v>
      </c>
      <c r="N54" s="24">
        <v>-6684.76</v>
      </c>
      <c r="O54" s="24">
        <f t="shared" si="17"/>
        <v>-257873.66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1000472.4903556402</v>
      </c>
      <c r="C61" s="29">
        <f t="shared" si="21"/>
        <v>684439.1893415</v>
      </c>
      <c r="D61" s="29">
        <f t="shared" si="21"/>
        <v>672556.39054265</v>
      </c>
      <c r="E61" s="29">
        <f t="shared" si="21"/>
        <v>133904.2891008</v>
      </c>
      <c r="F61" s="29">
        <f t="shared" si="21"/>
        <v>666471.68515105</v>
      </c>
      <c r="G61" s="29">
        <f t="shared" si="21"/>
        <v>801827.6552</v>
      </c>
      <c r="H61" s="29">
        <f t="shared" si="21"/>
        <v>665374.3945</v>
      </c>
      <c r="I61" s="29">
        <f t="shared" si="21"/>
        <v>184385.4022284</v>
      </c>
      <c r="J61" s="29">
        <f>+J36+J42</f>
        <v>801869.2591139999</v>
      </c>
      <c r="K61" s="29">
        <f>+K36+K42</f>
        <v>621626.9581724999</v>
      </c>
      <c r="L61" s="29">
        <f>+L36+L42</f>
        <v>764406.3707007999</v>
      </c>
      <c r="M61" s="29">
        <f t="shared" si="21"/>
        <v>359700.1531464299</v>
      </c>
      <c r="N61" s="29">
        <f t="shared" si="21"/>
        <v>204414.398552</v>
      </c>
      <c r="O61" s="29">
        <f>SUM(B61:N61)</f>
        <v>7561448.63610577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1000472.5</v>
      </c>
      <c r="C64" s="36">
        <f aca="true" t="shared" si="22" ref="C64:N64">SUM(C65:C78)</f>
        <v>684439.18</v>
      </c>
      <c r="D64" s="36">
        <f t="shared" si="22"/>
        <v>672556.39</v>
      </c>
      <c r="E64" s="36">
        <f t="shared" si="22"/>
        <v>133904.29</v>
      </c>
      <c r="F64" s="36">
        <f t="shared" si="22"/>
        <v>666471.69</v>
      </c>
      <c r="G64" s="36">
        <f t="shared" si="22"/>
        <v>801827.66</v>
      </c>
      <c r="H64" s="36">
        <f t="shared" si="22"/>
        <v>665374.4</v>
      </c>
      <c r="I64" s="36">
        <f t="shared" si="22"/>
        <v>184385.41</v>
      </c>
      <c r="J64" s="36">
        <f t="shared" si="22"/>
        <v>801869.26</v>
      </c>
      <c r="K64" s="36">
        <f t="shared" si="22"/>
        <v>621626.96</v>
      </c>
      <c r="L64" s="36">
        <f t="shared" si="22"/>
        <v>764406.37</v>
      </c>
      <c r="M64" s="36">
        <f t="shared" si="22"/>
        <v>359700.16</v>
      </c>
      <c r="N64" s="36">
        <f t="shared" si="22"/>
        <v>204414.4</v>
      </c>
      <c r="O64" s="29">
        <f>SUM(O65:O78)</f>
        <v>7561448.670000001</v>
      </c>
    </row>
    <row r="65" spans="1:16" ht="18.75" customHeight="1">
      <c r="A65" s="17" t="s">
        <v>70</v>
      </c>
      <c r="B65" s="36">
        <f>194237.33+1151.8</f>
        <v>195389.12999999998</v>
      </c>
      <c r="C65" s="36">
        <f>193857.37+1169.01</f>
        <v>195026.38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390415.51</v>
      </c>
      <c r="P65"/>
    </row>
    <row r="66" spans="1:16" ht="18.75" customHeight="1">
      <c r="A66" s="17" t="s">
        <v>71</v>
      </c>
      <c r="B66" s="36">
        <f>3507.04+801576.33</f>
        <v>805083.37</v>
      </c>
      <c r="C66" s="36">
        <f>486558.78+2854.02</f>
        <v>489412.80000000005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1294496.17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672556.39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672556.39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133904.29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133904.29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666471.69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666471.69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801827.66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801827.66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665374.4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665374.4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184385.41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184385.41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801869.26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801869.26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621626.96</v>
      </c>
      <c r="L74" s="35">
        <v>0</v>
      </c>
      <c r="M74" s="35">
        <v>0</v>
      </c>
      <c r="N74" s="35">
        <v>0</v>
      </c>
      <c r="O74" s="29">
        <f t="shared" si="23"/>
        <v>621626.96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764406.37</v>
      </c>
      <c r="M75" s="35">
        <v>0</v>
      </c>
      <c r="N75" s="61">
        <v>0</v>
      </c>
      <c r="O75" s="26">
        <f t="shared" si="23"/>
        <v>764406.37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359700.16</v>
      </c>
      <c r="N76" s="35">
        <v>0</v>
      </c>
      <c r="O76" s="29">
        <f t="shared" si="23"/>
        <v>359700.16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204414.4</v>
      </c>
      <c r="O77" s="26">
        <f t="shared" si="23"/>
        <v>204414.4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2.3306097357591513</v>
      </c>
      <c r="C82" s="44">
        <v>2.300901178769926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2.0383032325178547</v>
      </c>
      <c r="C83" s="44">
        <v>1.923676890334224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1.868028633710959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2.599415589212268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2.181280819608864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1.7298021890307949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2.0344147047421126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1.9908921220456712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1.976057349714595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2.2258159999132694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2.1280032001128233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2.5265513806545123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2.4752117187218436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110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ht="14.25">
      <c r="A97" s="1" t="s">
        <v>109</v>
      </c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2017-12-13T18:23:22Z</dcterms:modified>
  <cp:category/>
  <cp:version/>
  <cp:contentType/>
  <cp:contentStatus/>
</cp:coreProperties>
</file>