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<sst xmlns="http://schemas.openxmlformats.org/spreadsheetml/2006/main" count="113" uniqueCount="111">
  <si>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</si>
  <si>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</si>
  <si>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</si>
  <si>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</si>
  <si>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</si>
  <si>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</si>
  <si>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</si>
  <si>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</si>
  <si>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</si>
  <si>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</si>
  <si>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</si>
  <si>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</si>
  <si>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</si>
  <si>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</si>
  <si>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</si>
  <si>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</si>
  <si>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</si>
  <si>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</si>
  <si>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</si>
  <si>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</si>
  <si>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</si>
  <si>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</si>
  <si>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</si>
  <si>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</si>
  <si>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</si>
  <si>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</si>
  <si>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</si>
  <si>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</si>
  <si>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</si>
  <si>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</si>
  <si>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</si>
  <si>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</si>
  <si>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</si>
  <si>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</si>
  <si>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</si>
  <si>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</si>
  <si>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</si>
  <si>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</si>
  <si>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</si>
  <si>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</si>
  <si>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</si>
  <si>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</si>
  <si>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</si>
  <si>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</si>
  <si>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</si>
  <si>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</si>
  <si>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</si>
  <si>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</si>
  <si>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</si>
  <si>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</si>
  <si>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</si>
  <si>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</si>
  <si>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</si>
  <si>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</si>
  <si>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</si>
  <si>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</si>
  <si>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</si>
  <si>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</si>
  <si>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</si>
  <si>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</si>
  <si>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</si>
  <si>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</si>
  <si>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</si>
  <si>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</si>
  <si>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</si>
  <si>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</si>
  <si>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</si>
  <si>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</si>
  <si>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</si>
  <si>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</si>
  <si>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</si>
  <si>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</si>
  <si>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</si>
  <si>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</si>
  <si>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</si>
  <si>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</si>
  <si>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</si>
  <si>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</si>
  <si>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</si>
  <si>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</si>
  <si>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</si>
  <si>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</si>
  <si>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</si>
  <si>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</si>
  <si>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</si>
  <si>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</si>
  <si>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</si>
  <si>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</si>
  <si>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</si>
  <si>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</si>
  <si>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</si>
  <si>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</si>
  <si>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</si>
  <si>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</si>
  <si>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</si>
  <si>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</si>
  <si>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</si>
  <si>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</si>
  <si>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</si>
  <si>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</si>
  <si>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</si>
  <si>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</si>
  <si>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</si>
  <si>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</si>
  <si>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</si>
  <si>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</si>
  <si>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06/12/17 - VENCIMENTO 13/12/17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</si>
  <si>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</si>
  <si>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t>(2) Tarifa de remuneração de cada empresa considerando o  reequilibrio interno estabelecido e informado pelo consórcio. Não consideram os acertos financeiros previstos no item 7.</t>
  </si>
  <si>
    <t>(1) Ajuste de remuneração, previsto contratualmente, período de 25/10 a 23/11/17, parcela 09/19.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</si>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</sst>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7.12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535084</v>
      </c>
      <c r="C7" s="10">
        <f>C8+C20+C24</f>
        <v>394161</v>
      </c>
      <c r="D7" s="10">
        <f>D8+D20+D24</f>
        <v>406932</v>
      </c>
      <c r="E7" s="10">
        <f>E8+E20+E24</f>
        <v>53445</v>
      </c>
      <c r="F7" s="10">
        <f aca="true" t="shared" si="0" ref="F7:N7">F8+F20+F24</f>
        <v>349294</v>
      </c>
      <c r="G7" s="10">
        <f t="shared" si="0"/>
        <v>547620</v>
      </c>
      <c r="H7" s="10">
        <f>H8+H20+H24</f>
        <v>385199</v>
      </c>
      <c r="I7" s="10">
        <f>I8+I20+I24</f>
        <v>108313</v>
      </c>
      <c r="J7" s="10">
        <f>J8+J20+J24</f>
        <v>440530</v>
      </c>
      <c r="K7" s="10">
        <f>K8+K20+K24</f>
        <v>320689</v>
      </c>
      <c r="L7" s="10">
        <f>L8+L20+L24</f>
        <v>393259</v>
      </c>
      <c r="M7" s="10">
        <f t="shared" si="0"/>
        <v>158238</v>
      </c>
      <c r="N7" s="10">
        <f t="shared" si="0"/>
        <v>94412</v>
      </c>
      <c r="O7" s="10">
        <f>+O8+O20+O24</f>
        <v>4187176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230282</v>
      </c>
      <c r="C8" s="12">
        <f>+C9+C12+C16</f>
        <v>182014</v>
      </c>
      <c r="D8" s="12">
        <f>+D9+D12+D16</f>
        <v>201888</v>
      </c>
      <c r="E8" s="12">
        <f>+E9+E12+E16</f>
        <v>24638</v>
      </c>
      <c r="F8" s="12">
        <f aca="true" t="shared" si="1" ref="F8:N8">+F9+F12+F16</f>
        <v>162678</v>
      </c>
      <c r="G8" s="12">
        <f t="shared" si="1"/>
        <v>258698</v>
      </c>
      <c r="H8" s="12">
        <f>+H9+H12+H16</f>
        <v>175659</v>
      </c>
      <c r="I8" s="12">
        <f>+I9+I12+I16</f>
        <v>51710</v>
      </c>
      <c r="J8" s="12">
        <f>+J9+J12+J16</f>
        <v>206466</v>
      </c>
      <c r="K8" s="12">
        <f>+K9+K12+K16</f>
        <v>151699</v>
      </c>
      <c r="L8" s="12">
        <f>+L9+L12+L16</f>
        <v>173402</v>
      </c>
      <c r="M8" s="12">
        <f t="shared" si="1"/>
        <v>80255</v>
      </c>
      <c r="N8" s="12">
        <f t="shared" si="1"/>
        <v>49670</v>
      </c>
      <c r="O8" s="12">
        <f>SUM(B8:N8)</f>
        <v>1949059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23490</v>
      </c>
      <c r="C9" s="14">
        <v>23665</v>
      </c>
      <c r="D9" s="14">
        <v>17897</v>
      </c>
      <c r="E9" s="14">
        <v>2116</v>
      </c>
      <c r="F9" s="14">
        <v>15064</v>
      </c>
      <c r="G9" s="14">
        <v>26394</v>
      </c>
      <c r="H9" s="14">
        <v>23631</v>
      </c>
      <c r="I9" s="14">
        <v>6792</v>
      </c>
      <c r="J9" s="14">
        <v>14055</v>
      </c>
      <c r="K9" s="14">
        <v>18179</v>
      </c>
      <c r="L9" s="14">
        <v>14677</v>
      </c>
      <c r="M9" s="14">
        <v>9586</v>
      </c>
      <c r="N9" s="14">
        <v>6409</v>
      </c>
      <c r="O9" s="12">
        <f aca="true" t="shared" si="2" ref="O9:O19">SUM(B9:N9)</f>
        <v>201955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23490</v>
      </c>
      <c r="C10" s="14">
        <f>+C9-C11</f>
        <v>23665</v>
      </c>
      <c r="D10" s="14">
        <f>+D9-D11</f>
        <v>17897</v>
      </c>
      <c r="E10" s="14">
        <f>+E9-E11</f>
        <v>2116</v>
      </c>
      <c r="F10" s="14">
        <f aca="true" t="shared" si="3" ref="F10:N10">+F9-F11</f>
        <v>15064</v>
      </c>
      <c r="G10" s="14">
        <f t="shared" si="3"/>
        <v>26394</v>
      </c>
      <c r="H10" s="14">
        <f>+H9-H11</f>
        <v>23631</v>
      </c>
      <c r="I10" s="14">
        <f>+I9-I11</f>
        <v>6792</v>
      </c>
      <c r="J10" s="14">
        <f>+J9-J11</f>
        <v>14055</v>
      </c>
      <c r="K10" s="14">
        <f>+K9-K11</f>
        <v>18179</v>
      </c>
      <c r="L10" s="14">
        <f>+L9-L11</f>
        <v>14677</v>
      </c>
      <c r="M10" s="14">
        <f t="shared" si="3"/>
        <v>9586</v>
      </c>
      <c r="N10" s="14">
        <f t="shared" si="3"/>
        <v>6409</v>
      </c>
      <c r="O10" s="12">
        <f t="shared" si="2"/>
        <v>201955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195410</v>
      </c>
      <c r="C12" s="14">
        <f>C13+C14+C15</f>
        <v>149916</v>
      </c>
      <c r="D12" s="14">
        <f>D13+D14+D15</f>
        <v>174745</v>
      </c>
      <c r="E12" s="14">
        <f>E13+E14+E15</f>
        <v>21429</v>
      </c>
      <c r="F12" s="14">
        <f aca="true" t="shared" si="4" ref="F12:N12">F13+F14+F15</f>
        <v>139727</v>
      </c>
      <c r="G12" s="14">
        <f t="shared" si="4"/>
        <v>218559</v>
      </c>
      <c r="H12" s="14">
        <f>H13+H14+H15</f>
        <v>143938</v>
      </c>
      <c r="I12" s="14">
        <f>I13+I14+I15</f>
        <v>42397</v>
      </c>
      <c r="J12" s="14">
        <f>J13+J14+J15</f>
        <v>181392</v>
      </c>
      <c r="K12" s="14">
        <f>K13+K14+K15</f>
        <v>126252</v>
      </c>
      <c r="L12" s="14">
        <f>L13+L14+L15</f>
        <v>149144</v>
      </c>
      <c r="M12" s="14">
        <f t="shared" si="4"/>
        <v>67101</v>
      </c>
      <c r="N12" s="14">
        <f t="shared" si="4"/>
        <v>41303</v>
      </c>
      <c r="O12" s="12">
        <f t="shared" si="2"/>
        <v>1651313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92540</v>
      </c>
      <c r="C13" s="14">
        <v>72723</v>
      </c>
      <c r="D13" s="14">
        <v>81764</v>
      </c>
      <c r="E13" s="14">
        <v>10487</v>
      </c>
      <c r="F13" s="14">
        <v>64989</v>
      </c>
      <c r="G13" s="14">
        <v>104418</v>
      </c>
      <c r="H13" s="14">
        <v>72514</v>
      </c>
      <c r="I13" s="14">
        <v>21662</v>
      </c>
      <c r="J13" s="14">
        <v>89327</v>
      </c>
      <c r="K13" s="14">
        <v>60031</v>
      </c>
      <c r="L13" s="14">
        <v>71198</v>
      </c>
      <c r="M13" s="14">
        <v>31492</v>
      </c>
      <c r="N13" s="14">
        <v>18993</v>
      </c>
      <c r="O13" s="12">
        <f t="shared" si="2"/>
        <v>792138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98072</v>
      </c>
      <c r="C14" s="14">
        <v>71575</v>
      </c>
      <c r="D14" s="14">
        <v>89838</v>
      </c>
      <c r="E14" s="14">
        <v>10315</v>
      </c>
      <c r="F14" s="14">
        <v>70764</v>
      </c>
      <c r="G14" s="14">
        <v>106096</v>
      </c>
      <c r="H14" s="14">
        <v>67173</v>
      </c>
      <c r="I14" s="14">
        <v>19435</v>
      </c>
      <c r="J14" s="14">
        <v>89033</v>
      </c>
      <c r="K14" s="14">
        <v>62712</v>
      </c>
      <c r="L14" s="14">
        <v>74872</v>
      </c>
      <c r="M14" s="14">
        <v>33813</v>
      </c>
      <c r="N14" s="14">
        <v>21416</v>
      </c>
      <c r="O14" s="12">
        <f t="shared" si="2"/>
        <v>815114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4798</v>
      </c>
      <c r="C15" s="14">
        <v>5618</v>
      </c>
      <c r="D15" s="14">
        <v>3143</v>
      </c>
      <c r="E15" s="14">
        <v>627</v>
      </c>
      <c r="F15" s="14">
        <v>3974</v>
      </c>
      <c r="G15" s="14">
        <v>8045</v>
      </c>
      <c r="H15" s="14">
        <v>4251</v>
      </c>
      <c r="I15" s="14">
        <v>1300</v>
      </c>
      <c r="J15" s="14">
        <v>3032</v>
      </c>
      <c r="K15" s="14">
        <v>3509</v>
      </c>
      <c r="L15" s="14">
        <v>3074</v>
      </c>
      <c r="M15" s="14">
        <v>1796</v>
      </c>
      <c r="N15" s="14">
        <v>894</v>
      </c>
      <c r="O15" s="12">
        <f t="shared" si="2"/>
        <v>44061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11382</v>
      </c>
      <c r="C16" s="14">
        <f>C17+C18+C19</f>
        <v>8433</v>
      </c>
      <c r="D16" s="14">
        <f>D17+D18+D19</f>
        <v>9246</v>
      </c>
      <c r="E16" s="14">
        <f>E17+E18+E19</f>
        <v>1093</v>
      </c>
      <c r="F16" s="14">
        <f aca="true" t="shared" si="5" ref="F16:N16">F17+F18+F19</f>
        <v>7887</v>
      </c>
      <c r="G16" s="14">
        <f t="shared" si="5"/>
        <v>13745</v>
      </c>
      <c r="H16" s="14">
        <f>H17+H18+H19</f>
        <v>8090</v>
      </c>
      <c r="I16" s="14">
        <f>I17+I18+I19</f>
        <v>2521</v>
      </c>
      <c r="J16" s="14">
        <f>J17+J18+J19</f>
        <v>11019</v>
      </c>
      <c r="K16" s="14">
        <f>K17+K18+K19</f>
        <v>7268</v>
      </c>
      <c r="L16" s="14">
        <f>L17+L18+L19</f>
        <v>9581</v>
      </c>
      <c r="M16" s="14">
        <f t="shared" si="5"/>
        <v>3568</v>
      </c>
      <c r="N16" s="14">
        <f t="shared" si="5"/>
        <v>1958</v>
      </c>
      <c r="O16" s="12">
        <f t="shared" si="2"/>
        <v>95791</v>
      </c>
    </row>
    <row r="17" spans="1:26" ht="18.75" customHeight="1">
      <c r="A17" s="15" t="s">
        <v>16</v>
      </c>
      <c r="B17" s="14">
        <v>11309</v>
      </c>
      <c r="C17" s="14">
        <v>8386</v>
      </c>
      <c r="D17" s="14">
        <v>9204</v>
      </c>
      <c r="E17" s="14">
        <v>1084</v>
      </c>
      <c r="F17" s="14">
        <v>7844</v>
      </c>
      <c r="G17" s="14">
        <v>13691</v>
      </c>
      <c r="H17" s="14">
        <v>8034</v>
      </c>
      <c r="I17" s="14">
        <v>2509</v>
      </c>
      <c r="J17" s="14">
        <v>10977</v>
      </c>
      <c r="K17" s="14">
        <v>7237</v>
      </c>
      <c r="L17" s="14">
        <v>9505</v>
      </c>
      <c r="M17" s="14">
        <v>3549</v>
      </c>
      <c r="N17" s="14">
        <v>1942</v>
      </c>
      <c r="O17" s="12">
        <f t="shared" si="2"/>
        <v>95271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64</v>
      </c>
      <c r="C18" s="14">
        <v>44</v>
      </c>
      <c r="D18" s="14">
        <v>38</v>
      </c>
      <c r="E18" s="14">
        <v>9</v>
      </c>
      <c r="F18" s="14">
        <v>31</v>
      </c>
      <c r="G18" s="14">
        <v>53</v>
      </c>
      <c r="H18" s="14">
        <v>48</v>
      </c>
      <c r="I18" s="14">
        <v>10</v>
      </c>
      <c r="J18" s="14">
        <v>34</v>
      </c>
      <c r="K18" s="14">
        <v>29</v>
      </c>
      <c r="L18" s="14">
        <v>65</v>
      </c>
      <c r="M18" s="14">
        <v>17</v>
      </c>
      <c r="N18" s="14">
        <v>16</v>
      </c>
      <c r="O18" s="12">
        <f t="shared" si="2"/>
        <v>458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3</v>
      </c>
      <c r="D19" s="14">
        <v>4</v>
      </c>
      <c r="E19" s="14">
        <v>0</v>
      </c>
      <c r="F19" s="14">
        <v>12</v>
      </c>
      <c r="G19" s="14">
        <v>1</v>
      </c>
      <c r="H19" s="14">
        <v>8</v>
      </c>
      <c r="I19" s="14">
        <v>2</v>
      </c>
      <c r="J19" s="14">
        <v>8</v>
      </c>
      <c r="K19" s="14">
        <v>2</v>
      </c>
      <c r="L19" s="14">
        <v>11</v>
      </c>
      <c r="M19" s="14">
        <v>2</v>
      </c>
      <c r="N19" s="14">
        <v>0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142953</v>
      </c>
      <c r="C20" s="18">
        <f>C21+C22+C23</f>
        <v>89741</v>
      </c>
      <c r="D20" s="18">
        <f>D21+D22+D23</f>
        <v>83352</v>
      </c>
      <c r="E20" s="18">
        <f>E21+E22+E23</f>
        <v>10511</v>
      </c>
      <c r="F20" s="18">
        <f aca="true" t="shared" si="6" ref="F20:N20">F21+F22+F23</f>
        <v>73337</v>
      </c>
      <c r="G20" s="18">
        <f t="shared" si="6"/>
        <v>115781</v>
      </c>
      <c r="H20" s="18">
        <f>H21+H22+H23</f>
        <v>95906</v>
      </c>
      <c r="I20" s="18">
        <f>I21+I22+I23</f>
        <v>25918</v>
      </c>
      <c r="J20" s="18">
        <f>J21+J22+J23</f>
        <v>112129</v>
      </c>
      <c r="K20" s="18">
        <f>K21+K22+K23</f>
        <v>76922</v>
      </c>
      <c r="L20" s="18">
        <f>L21+L22+L23</f>
        <v>116802</v>
      </c>
      <c r="M20" s="18">
        <f t="shared" si="6"/>
        <v>43893</v>
      </c>
      <c r="N20" s="18">
        <f t="shared" si="6"/>
        <v>24804</v>
      </c>
      <c r="O20" s="12">
        <f aca="true" t="shared" si="7" ref="O20:O26">SUM(B20:N20)</f>
        <v>1012049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72399</v>
      </c>
      <c r="C21" s="14">
        <v>48587</v>
      </c>
      <c r="D21" s="14">
        <v>42533</v>
      </c>
      <c r="E21" s="14">
        <v>5827</v>
      </c>
      <c r="F21" s="14">
        <v>38026</v>
      </c>
      <c r="G21" s="14">
        <v>61036</v>
      </c>
      <c r="H21" s="14">
        <v>53215</v>
      </c>
      <c r="I21" s="14">
        <v>14759</v>
      </c>
      <c r="J21" s="14">
        <v>60230</v>
      </c>
      <c r="K21" s="14">
        <v>40427</v>
      </c>
      <c r="L21" s="14">
        <v>60102</v>
      </c>
      <c r="M21" s="14">
        <v>22690</v>
      </c>
      <c r="N21" s="14">
        <v>12468</v>
      </c>
      <c r="O21" s="12">
        <f t="shared" si="7"/>
        <v>532299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68050</v>
      </c>
      <c r="C22" s="14">
        <v>38897</v>
      </c>
      <c r="D22" s="14">
        <v>39567</v>
      </c>
      <c r="E22" s="14">
        <v>4455</v>
      </c>
      <c r="F22" s="14">
        <v>33736</v>
      </c>
      <c r="G22" s="14">
        <v>51852</v>
      </c>
      <c r="H22" s="14">
        <v>40968</v>
      </c>
      <c r="I22" s="14">
        <v>10730</v>
      </c>
      <c r="J22" s="14">
        <v>50320</v>
      </c>
      <c r="K22" s="14">
        <v>35054</v>
      </c>
      <c r="L22" s="14">
        <v>54850</v>
      </c>
      <c r="M22" s="14">
        <v>20335</v>
      </c>
      <c r="N22" s="14">
        <v>11917</v>
      </c>
      <c r="O22" s="12">
        <f t="shared" si="7"/>
        <v>460731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2504</v>
      </c>
      <c r="C23" s="14">
        <v>2257</v>
      </c>
      <c r="D23" s="14">
        <v>1252</v>
      </c>
      <c r="E23" s="14">
        <v>229</v>
      </c>
      <c r="F23" s="14">
        <v>1575</v>
      </c>
      <c r="G23" s="14">
        <v>2893</v>
      </c>
      <c r="H23" s="14">
        <v>1723</v>
      </c>
      <c r="I23" s="14">
        <v>429</v>
      </c>
      <c r="J23" s="14">
        <v>1579</v>
      </c>
      <c r="K23" s="14">
        <v>1441</v>
      </c>
      <c r="L23" s="14">
        <v>1850</v>
      </c>
      <c r="M23" s="14">
        <v>868</v>
      </c>
      <c r="N23" s="14">
        <v>419</v>
      </c>
      <c r="O23" s="12">
        <f t="shared" si="7"/>
        <v>19019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161849</v>
      </c>
      <c r="C24" s="14">
        <f>C25+C26</f>
        <v>122406</v>
      </c>
      <c r="D24" s="14">
        <f>D25+D26</f>
        <v>121692</v>
      </c>
      <c r="E24" s="14">
        <f>E25+E26</f>
        <v>18296</v>
      </c>
      <c r="F24" s="14">
        <f aca="true" t="shared" si="8" ref="F24:N24">F25+F26</f>
        <v>113279</v>
      </c>
      <c r="G24" s="14">
        <f t="shared" si="8"/>
        <v>173141</v>
      </c>
      <c r="H24" s="14">
        <f>H25+H26</f>
        <v>113634</v>
      </c>
      <c r="I24" s="14">
        <f>I25+I26</f>
        <v>30685</v>
      </c>
      <c r="J24" s="14">
        <f>J25+J26</f>
        <v>121935</v>
      </c>
      <c r="K24" s="14">
        <f>K25+K26</f>
        <v>92068</v>
      </c>
      <c r="L24" s="14">
        <f>L25+L26</f>
        <v>103055</v>
      </c>
      <c r="M24" s="14">
        <f t="shared" si="8"/>
        <v>34090</v>
      </c>
      <c r="N24" s="14">
        <f t="shared" si="8"/>
        <v>19938</v>
      </c>
      <c r="O24" s="12">
        <f t="shared" si="7"/>
        <v>1226068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80113</v>
      </c>
      <c r="C25" s="14">
        <v>68040</v>
      </c>
      <c r="D25" s="14">
        <v>65285</v>
      </c>
      <c r="E25" s="14">
        <v>11111</v>
      </c>
      <c r="F25" s="14">
        <v>63985</v>
      </c>
      <c r="G25" s="14">
        <v>100335</v>
      </c>
      <c r="H25" s="14">
        <v>67666</v>
      </c>
      <c r="I25" s="14">
        <v>19311</v>
      </c>
      <c r="J25" s="14">
        <v>60400</v>
      </c>
      <c r="K25" s="14">
        <v>52108</v>
      </c>
      <c r="L25" s="14">
        <v>52341</v>
      </c>
      <c r="M25" s="14">
        <v>17248</v>
      </c>
      <c r="N25" s="14">
        <v>9123</v>
      </c>
      <c r="O25" s="12">
        <f t="shared" si="7"/>
        <v>667066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81736</v>
      </c>
      <c r="C26" s="14">
        <v>54366</v>
      </c>
      <c r="D26" s="14">
        <v>56407</v>
      </c>
      <c r="E26" s="14">
        <v>7185</v>
      </c>
      <c r="F26" s="14">
        <v>49294</v>
      </c>
      <c r="G26" s="14">
        <v>72806</v>
      </c>
      <c r="H26" s="14">
        <v>45968</v>
      </c>
      <c r="I26" s="14">
        <v>11374</v>
      </c>
      <c r="J26" s="14">
        <v>61535</v>
      </c>
      <c r="K26" s="14">
        <v>39960</v>
      </c>
      <c r="L26" s="14">
        <v>50714</v>
      </c>
      <c r="M26" s="14">
        <v>16842</v>
      </c>
      <c r="N26" s="14">
        <v>10815</v>
      </c>
      <c r="O26" s="12">
        <f t="shared" si="7"/>
        <v>559002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1122338.2883586402</v>
      </c>
      <c r="C36" s="60">
        <f aca="true" t="shared" si="11" ref="C36:N36">C37+C38+C39+C40</f>
        <v>799518.9200105</v>
      </c>
      <c r="D36" s="60">
        <f t="shared" si="11"/>
        <v>770320.1601466</v>
      </c>
      <c r="E36" s="60">
        <f t="shared" si="11"/>
        <v>138957.578888</v>
      </c>
      <c r="F36" s="60">
        <f t="shared" si="11"/>
        <v>761855.6084126999</v>
      </c>
      <c r="G36" s="60">
        <f t="shared" si="11"/>
        <v>951288.6560000001</v>
      </c>
      <c r="H36" s="60">
        <f t="shared" si="11"/>
        <v>787125.9315000001</v>
      </c>
      <c r="I36" s="60">
        <f>I37+I38+I39+I40</f>
        <v>215656.1666626</v>
      </c>
      <c r="J36" s="60">
        <f>J37+J38+J39+J40</f>
        <v>875169.937254</v>
      </c>
      <c r="K36" s="60">
        <f>K37+K38+K39+K40</f>
        <v>717277.4695326999</v>
      </c>
      <c r="L36" s="60">
        <f>L37+L38+L39+L40</f>
        <v>840939.7111678399</v>
      </c>
      <c r="M36" s="60">
        <f t="shared" si="11"/>
        <v>402152.30022033997</v>
      </c>
      <c r="N36" s="60">
        <f t="shared" si="11"/>
        <v>233697.50820672003</v>
      </c>
      <c r="O36" s="60">
        <f>O37+O38+O39+O40</f>
        <v>8616298.23636064</v>
      </c>
    </row>
    <row r="37" spans="1:15" ht="18.75" customHeight="1">
      <c r="A37" s="57" t="s">
        <v>50</v>
      </c>
      <c r="B37" s="54">
        <f aca="true" t="shared" si="12" ref="B37:N37">B29*B7</f>
        <v>1117736.9676</v>
      </c>
      <c r="C37" s="54">
        <f t="shared" si="12"/>
        <v>795416.8979999999</v>
      </c>
      <c r="D37" s="54">
        <f t="shared" si="12"/>
        <v>760230.3624</v>
      </c>
      <c r="E37" s="54">
        <f t="shared" si="12"/>
        <v>138647.019</v>
      </c>
      <c r="F37" s="54">
        <f t="shared" si="12"/>
        <v>761915.0021999999</v>
      </c>
      <c r="G37" s="54">
        <f t="shared" si="12"/>
        <v>947327.838</v>
      </c>
      <c r="H37" s="54">
        <f t="shared" si="12"/>
        <v>783533.2859</v>
      </c>
      <c r="I37" s="54">
        <f>I29*I7</f>
        <v>215607.8578</v>
      </c>
      <c r="J37" s="54">
        <f>J29*J7</f>
        <v>870487.28</v>
      </c>
      <c r="K37" s="54">
        <f>K29*K7</f>
        <v>713693.3694999999</v>
      </c>
      <c r="L37" s="54">
        <f>L29*L7</f>
        <v>836737.1743</v>
      </c>
      <c r="M37" s="54">
        <f t="shared" si="12"/>
        <v>399709.18799999997</v>
      </c>
      <c r="N37" s="54">
        <f t="shared" si="12"/>
        <v>233669.7</v>
      </c>
      <c r="O37" s="56">
        <f>SUM(B37:N37)</f>
        <v>8574711.9427</v>
      </c>
    </row>
    <row r="38" spans="1:15" ht="18.75" customHeight="1">
      <c r="A38" s="57" t="s">
        <v>51</v>
      </c>
      <c r="B38" s="54">
        <f aca="true" t="shared" si="13" ref="B38:N38">B30*B7</f>
        <v>-3314.59924136</v>
      </c>
      <c r="C38" s="54">
        <f t="shared" si="13"/>
        <v>-2313.5279895</v>
      </c>
      <c r="D38" s="54">
        <f t="shared" si="13"/>
        <v>-2258.4522534</v>
      </c>
      <c r="E38" s="54">
        <f t="shared" si="13"/>
        <v>-335.72011200000003</v>
      </c>
      <c r="F38" s="54">
        <f t="shared" si="13"/>
        <v>-2220.7937873</v>
      </c>
      <c r="G38" s="54">
        <f t="shared" si="13"/>
        <v>-2792.862</v>
      </c>
      <c r="H38" s="54">
        <f t="shared" si="13"/>
        <v>-2157.1144</v>
      </c>
      <c r="I38" s="54">
        <f>I30*I7</f>
        <v>-606.5311374</v>
      </c>
      <c r="J38" s="54">
        <f>J30*J7</f>
        <v>-2505.822746</v>
      </c>
      <c r="K38" s="54">
        <f>K30*K7</f>
        <v>-2041.4099673</v>
      </c>
      <c r="L38" s="54">
        <f>L30*L7</f>
        <v>-2457.96313216</v>
      </c>
      <c r="M38" s="54">
        <f t="shared" si="13"/>
        <v>-1165.98777966</v>
      </c>
      <c r="N38" s="54">
        <f t="shared" si="13"/>
        <v>-691.23179328</v>
      </c>
      <c r="O38" s="25">
        <f>SUM(B38:N38)</f>
        <v>-24862.01633936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-122825.51000000001</v>
      </c>
      <c r="C42" s="25">
        <f aca="true" t="shared" si="15" ref="C42:N42">+C43+C46+C58+C59</f>
        <v>-113561.14</v>
      </c>
      <c r="D42" s="25">
        <f t="shared" si="15"/>
        <v>-91404.17000000001</v>
      </c>
      <c r="E42" s="25">
        <f t="shared" si="15"/>
        <v>-12347.060000000001</v>
      </c>
      <c r="F42" s="25">
        <f t="shared" si="15"/>
        <v>-80864.23</v>
      </c>
      <c r="G42" s="25">
        <f t="shared" si="15"/>
        <v>-129319.06</v>
      </c>
      <c r="H42" s="25">
        <f t="shared" si="15"/>
        <v>-113575.31</v>
      </c>
      <c r="I42" s="25">
        <f>+I43+I46+I58+I59</f>
        <v>-36741.93</v>
      </c>
      <c r="J42" s="25">
        <f>+J43+J46+J58+J59</f>
        <v>-79988.52</v>
      </c>
      <c r="K42" s="25">
        <f>+K43+K46+K58+K59</f>
        <v>-90484.36</v>
      </c>
      <c r="L42" s="25">
        <f>+L43+L46+L58+L59</f>
        <v>-81500.6</v>
      </c>
      <c r="M42" s="25">
        <f t="shared" si="15"/>
        <v>-48151.810000000005</v>
      </c>
      <c r="N42" s="25">
        <f t="shared" si="15"/>
        <v>-31038.96</v>
      </c>
      <c r="O42" s="25">
        <f>+O43+O46+O58+O59</f>
        <v>-1031802.6599999999</v>
      </c>
    </row>
    <row r="43" spans="1:15" ht="18.75" customHeight="1">
      <c r="A43" s="17" t="s">
        <v>55</v>
      </c>
      <c r="B43" s="26">
        <f>B44+B45</f>
        <v>-89262</v>
      </c>
      <c r="C43" s="26">
        <f>C44+C45</f>
        <v>-89927</v>
      </c>
      <c r="D43" s="26">
        <f>D44+D45</f>
        <v>-68008.6</v>
      </c>
      <c r="E43" s="26">
        <f>E44+E45</f>
        <v>-8040.8</v>
      </c>
      <c r="F43" s="26">
        <f aca="true" t="shared" si="16" ref="F43:N43">F44+F45</f>
        <v>-57243.2</v>
      </c>
      <c r="G43" s="26">
        <f t="shared" si="16"/>
        <v>-100297.2</v>
      </c>
      <c r="H43" s="26">
        <f t="shared" si="16"/>
        <v>-89797.8</v>
      </c>
      <c r="I43" s="26">
        <f>I44+I45</f>
        <v>-25809.6</v>
      </c>
      <c r="J43" s="26">
        <f>J44+J45</f>
        <v>-53409</v>
      </c>
      <c r="K43" s="26">
        <f>K44+K45</f>
        <v>-69080.2</v>
      </c>
      <c r="L43" s="26">
        <f>L44+L45</f>
        <v>-55772.6</v>
      </c>
      <c r="M43" s="26">
        <f t="shared" si="16"/>
        <v>-36426.8</v>
      </c>
      <c r="N43" s="26">
        <f t="shared" si="16"/>
        <v>-24354.2</v>
      </c>
      <c r="O43" s="25">
        <f aca="true" t="shared" si="17" ref="O43:O59">SUM(B43:N43)</f>
        <v>-767428.9999999999</v>
      </c>
    </row>
    <row r="44" spans="1:26" ht="18.75" customHeight="1">
      <c r="A44" s="13" t="s">
        <v>56</v>
      </c>
      <c r="B44" s="20">
        <f>ROUND(-B9*$D$3,2)</f>
        <v>-89262</v>
      </c>
      <c r="C44" s="20">
        <f>ROUND(-C9*$D$3,2)</f>
        <v>-89927</v>
      </c>
      <c r="D44" s="20">
        <f>ROUND(-D9*$D$3,2)</f>
        <v>-68008.6</v>
      </c>
      <c r="E44" s="20">
        <f>ROUND(-E9*$D$3,2)</f>
        <v>-8040.8</v>
      </c>
      <c r="F44" s="20">
        <f aca="true" t="shared" si="18" ref="F44:N44">ROUND(-F9*$D$3,2)</f>
        <v>-57243.2</v>
      </c>
      <c r="G44" s="20">
        <f t="shared" si="18"/>
        <v>-100297.2</v>
      </c>
      <c r="H44" s="20">
        <f t="shared" si="18"/>
        <v>-89797.8</v>
      </c>
      <c r="I44" s="20">
        <f>ROUND(-I9*$D$3,2)</f>
        <v>-25809.6</v>
      </c>
      <c r="J44" s="20">
        <f>ROUND(-J9*$D$3,2)</f>
        <v>-53409</v>
      </c>
      <c r="K44" s="20">
        <f>ROUND(-K9*$D$3,2)</f>
        <v>-69080.2</v>
      </c>
      <c r="L44" s="20">
        <f>ROUND(-L9*$D$3,2)</f>
        <v>-55772.6</v>
      </c>
      <c r="M44" s="20">
        <f t="shared" si="18"/>
        <v>-36426.8</v>
      </c>
      <c r="N44" s="20">
        <f t="shared" si="18"/>
        <v>-24354.2</v>
      </c>
      <c r="O44" s="46">
        <f t="shared" si="17"/>
        <v>-767428.9999999999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-23395.57</v>
      </c>
      <c r="E46" s="26">
        <f t="shared" si="20"/>
        <v>-4306.26</v>
      </c>
      <c r="F46" s="26">
        <f t="shared" si="20"/>
        <v>-23621.03</v>
      </c>
      <c r="G46" s="26">
        <f t="shared" si="20"/>
        <v>-29021.86</v>
      </c>
      <c r="H46" s="26">
        <f t="shared" si="20"/>
        <v>-23777.51</v>
      </c>
      <c r="I46" s="26">
        <f t="shared" si="20"/>
        <v>-10932.33</v>
      </c>
      <c r="J46" s="26">
        <f t="shared" si="20"/>
        <v>-26579.52</v>
      </c>
      <c r="K46" s="26">
        <f t="shared" si="20"/>
        <v>-21404.16</v>
      </c>
      <c r="L46" s="26">
        <f t="shared" si="20"/>
        <v>-25728</v>
      </c>
      <c r="M46" s="26">
        <f t="shared" si="20"/>
        <v>-11725.01</v>
      </c>
      <c r="N46" s="26">
        <f t="shared" si="20"/>
        <v>-6684.76</v>
      </c>
      <c r="O46" s="26">
        <f t="shared" si="20"/>
        <v>-264373.66000000003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110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7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  <c r="Q60" s="77"/>
    </row>
    <row r="61" spans="1:26" ht="15.75">
      <c r="A61" s="2" t="s">
        <v>68</v>
      </c>
      <c r="B61" s="29">
        <f aca="true" t="shared" si="21" ref="B61:N61">+B36+B42</f>
        <v>999512.7783586401</v>
      </c>
      <c r="C61" s="29">
        <f t="shared" si="21"/>
        <v>685957.7800105</v>
      </c>
      <c r="D61" s="29">
        <f t="shared" si="21"/>
        <v>678915.9901466</v>
      </c>
      <c r="E61" s="29">
        <f t="shared" si="21"/>
        <v>126610.51888799999</v>
      </c>
      <c r="F61" s="29">
        <f t="shared" si="21"/>
        <v>680991.3784126999</v>
      </c>
      <c r="G61" s="29">
        <f t="shared" si="21"/>
        <v>821969.5960000001</v>
      </c>
      <c r="H61" s="29">
        <f t="shared" si="21"/>
        <v>673550.6215000001</v>
      </c>
      <c r="I61" s="29">
        <f t="shared" si="21"/>
        <v>178914.23666260001</v>
      </c>
      <c r="J61" s="29">
        <f>+J36+J42</f>
        <v>795181.417254</v>
      </c>
      <c r="K61" s="29">
        <f>+K36+K42</f>
        <v>626793.1095326999</v>
      </c>
      <c r="L61" s="29">
        <f>+L36+L42</f>
        <v>759439.11116784</v>
      </c>
      <c r="M61" s="29">
        <f t="shared" si="21"/>
        <v>354000.49022033997</v>
      </c>
      <c r="N61" s="29">
        <f t="shared" si="21"/>
        <v>202658.54820672004</v>
      </c>
      <c r="O61" s="29">
        <f>SUM(B61:N61)</f>
        <v>7584495.576360639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999512.78</v>
      </c>
      <c r="C64" s="36">
        <f aca="true" t="shared" si="22" ref="C64:N64">SUM(C65:C78)</f>
        <v>685957.78</v>
      </c>
      <c r="D64" s="36">
        <f t="shared" si="22"/>
        <v>678915.99</v>
      </c>
      <c r="E64" s="36">
        <f t="shared" si="22"/>
        <v>126610.52</v>
      </c>
      <c r="F64" s="36">
        <f t="shared" si="22"/>
        <v>680991.38</v>
      </c>
      <c r="G64" s="36">
        <f t="shared" si="22"/>
        <v>821969.6</v>
      </c>
      <c r="H64" s="36">
        <f t="shared" si="22"/>
        <v>673550.63</v>
      </c>
      <c r="I64" s="36">
        <f t="shared" si="22"/>
        <v>178914.24</v>
      </c>
      <c r="J64" s="36">
        <f t="shared" si="22"/>
        <v>795181.42</v>
      </c>
      <c r="K64" s="36">
        <f t="shared" si="22"/>
        <v>626793.11</v>
      </c>
      <c r="L64" s="36">
        <f t="shared" si="22"/>
        <v>759439.11</v>
      </c>
      <c r="M64" s="36">
        <f t="shared" si="22"/>
        <v>354000.49</v>
      </c>
      <c r="N64" s="36">
        <f t="shared" si="22"/>
        <v>202658.55</v>
      </c>
      <c r="O64" s="29">
        <f>SUM(O65:O78)</f>
        <v>7584495.600000001</v>
      </c>
    </row>
    <row r="65" spans="1:16" ht="18.75" customHeight="1">
      <c r="A65" s="17" t="s">
        <v>70</v>
      </c>
      <c r="B65" s="36">
        <f>192486.63+1151.8</f>
        <v>193638.43</v>
      </c>
      <c r="C65" s="36">
        <f>195967.17+1169.01</f>
        <v>197136.18000000002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390774.61</v>
      </c>
      <c r="P65"/>
    </row>
    <row r="66" spans="1:16" ht="18.75" customHeight="1">
      <c r="A66" s="17" t="s">
        <v>71</v>
      </c>
      <c r="B66" s="36">
        <f>802367.31+3507.04</f>
        <v>805874.3500000001</v>
      </c>
      <c r="C66" s="36">
        <f>485967.58+2854.02</f>
        <v>488821.60000000003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1294695.9500000002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678915.99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678915.99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126610.52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126610.52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680991.38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680991.38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821969.6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821969.6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673550.63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673550.63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178914.24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178914.24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795181.42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795181.42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626793.11</v>
      </c>
      <c r="L74" s="35">
        <v>0</v>
      </c>
      <c r="M74" s="35">
        <v>0</v>
      </c>
      <c r="N74" s="35">
        <v>0</v>
      </c>
      <c r="O74" s="29">
        <f t="shared" si="23"/>
        <v>626793.11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759439.11</v>
      </c>
      <c r="M75" s="35">
        <v>0</v>
      </c>
      <c r="N75" s="61">
        <v>0</v>
      </c>
      <c r="O75" s="26">
        <f t="shared" si="23"/>
        <v>759439.11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354000.49</v>
      </c>
      <c r="N76" s="35">
        <v>0</v>
      </c>
      <c r="O76" s="29">
        <f t="shared" si="23"/>
        <v>354000.49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202658.55</v>
      </c>
      <c r="O77" s="26">
        <f t="shared" si="23"/>
        <v>202658.55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107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2.3336329027604745</v>
      </c>
      <c r="C82" s="44">
        <v>2.2984092678070414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2.038284214275731</v>
      </c>
      <c r="C83" s="44">
        <v>1.9236555781758957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1.867961502527695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2.600010831471606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2.181129960470835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1.729661327197692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2.0343222373370646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1.9910460116754223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1.9760925640796314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2.2257407005937213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2.1280668749293468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2.5266646457888746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2.475294541019362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14.25">
      <c r="A97" s="1" t="s">
        <v>108</v>
      </c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2017-12-12T18:05:14Z</dcterms:modified>
  <cp:category/>
  <cp:version/>
  <cp:contentType/>
  <cp:contentStatus/>
</cp:coreProperties>
</file>