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<sst xmlns="http://schemas.openxmlformats.org/spreadsheetml/2006/main" count="113" uniqueCount="111">
  <si>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</si>
  <si>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</si>
  <si>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</si>
  <si>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</si>
  <si>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</si>
  <si>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</si>
  <si>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</si>
  <si>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</si>
  <si>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</si>
  <si>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</si>
  <si>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</si>
  <si>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</si>
  <si>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</si>
  <si>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</si>
  <si>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</si>
  <si>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</si>
  <si>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</si>
  <si>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</si>
  <si>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</si>
  <si>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</si>
  <si>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</si>
  <si>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</si>
  <si>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</si>
  <si>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</si>
  <si>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</si>
  <si>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</si>
  <si>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</si>
  <si>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</si>
  <si>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</si>
  <si>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</si>
  <si>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</si>
  <si>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</si>
  <si>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</si>
  <si>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</si>
  <si>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</si>
  <si>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</si>
  <si>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</si>
  <si>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</si>
  <si>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</si>
  <si>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</si>
  <si>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</si>
  <si>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</si>
  <si>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</si>
  <si>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</si>
  <si>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</si>
  <si>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</si>
  <si>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</si>
  <si>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</si>
  <si>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</si>
  <si>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</si>
  <si>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</si>
  <si>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</si>
  <si>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</si>
  <si>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</si>
  <si>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</si>
  <si>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</si>
  <si>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</si>
  <si>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</si>
  <si>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</si>
  <si>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</si>
  <si>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</si>
  <si>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</si>
  <si>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</si>
  <si>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</si>
  <si>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</si>
  <si>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</si>
  <si>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</si>
  <si>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</si>
  <si>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</si>
  <si>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</si>
  <si>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</si>
  <si>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</si>
  <si>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</si>
  <si>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</si>
  <si>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</si>
  <si>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</si>
  <si>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</si>
  <si>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</si>
  <si>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</si>
  <si>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</si>
  <si>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</si>
  <si>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</si>
  <si>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</si>
  <si>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</si>
  <si>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</si>
  <si>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</si>
  <si>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</si>
  <si>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</si>
  <si>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</si>
  <si>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</si>
  <si>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</si>
  <si>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</si>
  <si>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</si>
  <si>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</si>
  <si>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</si>
  <si>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</si>
  <si>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</si>
  <si>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</si>
  <si>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</si>
  <si>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</si>
  <si>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</si>
  <si>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</si>
  <si>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</si>
  <si>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</si>
  <si>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</si>
  <si>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</si>
  <si>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05/12/17 - VENCIMENTO 12/12/17</t>
  </si>
  <si>
    <t>(2) Tarifa de remuneração de cada empresa considerando o  reequilibrio interno estabelecido e informado pelo consórcio. Não consideram os acertos financeiros previstos no item 7.</t>
  </si>
  <si>
    <t>(1) Ajuste de remuneração, previsto contratualmente, período de 25/10 a 23/11/17, parcela 08/19.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</si>
  <si>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(2)</t>
    </r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</si>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</sst>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per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529306</v>
      </c>
      <c r="C7" s="10">
        <f>C8+C20+C24</f>
        <v>390713</v>
      </c>
      <c r="D7" s="10">
        <f>D8+D20+D24</f>
        <v>400264</v>
      </c>
      <c r="E7" s="10">
        <f>E8+E20+E24</f>
        <v>53203</v>
      </c>
      <c r="F7" s="10">
        <f aca="true" t="shared" si="0" ref="F7:N7">F8+F20+F24</f>
        <v>347625</v>
      </c>
      <c r="G7" s="10">
        <f t="shared" si="0"/>
        <v>536104</v>
      </c>
      <c r="H7" s="10">
        <f>H8+H20+H24</f>
        <v>382792</v>
      </c>
      <c r="I7" s="10">
        <f>I8+I20+I24</f>
        <v>110127</v>
      </c>
      <c r="J7" s="10">
        <f>J8+J20+J24</f>
        <v>438922</v>
      </c>
      <c r="K7" s="10">
        <f>K8+K20+K24</f>
        <v>316291</v>
      </c>
      <c r="L7" s="10">
        <f>L8+L20+L24</f>
        <v>384496</v>
      </c>
      <c r="M7" s="10">
        <f t="shared" si="0"/>
        <v>157473</v>
      </c>
      <c r="N7" s="10">
        <f t="shared" si="0"/>
        <v>94689</v>
      </c>
      <c r="O7" s="10">
        <f>+O8+O20+O24</f>
        <v>4142005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221734</v>
      </c>
      <c r="C8" s="12">
        <f>+C9+C12+C16</f>
        <v>175888</v>
      </c>
      <c r="D8" s="12">
        <f>+D9+D12+D16</f>
        <v>194187</v>
      </c>
      <c r="E8" s="12">
        <f>+E9+E12+E16</f>
        <v>23042</v>
      </c>
      <c r="F8" s="12">
        <f aca="true" t="shared" si="1" ref="F8:N8">+F9+F12+F16</f>
        <v>157122</v>
      </c>
      <c r="G8" s="12">
        <f t="shared" si="1"/>
        <v>246242</v>
      </c>
      <c r="H8" s="12">
        <f>+H9+H12+H16</f>
        <v>169175</v>
      </c>
      <c r="I8" s="12">
        <f>+I9+I12+I16</f>
        <v>51083</v>
      </c>
      <c r="J8" s="12">
        <f>+J9+J12+J16</f>
        <v>200184</v>
      </c>
      <c r="K8" s="12">
        <f>+K9+K12+K16</f>
        <v>146024</v>
      </c>
      <c r="L8" s="12">
        <f>+L9+L12+L16</f>
        <v>164856</v>
      </c>
      <c r="M8" s="12">
        <f t="shared" si="1"/>
        <v>77420</v>
      </c>
      <c r="N8" s="12">
        <f t="shared" si="1"/>
        <v>48534</v>
      </c>
      <c r="O8" s="12">
        <f>SUM(B8:N8)</f>
        <v>1875491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20964</v>
      </c>
      <c r="C9" s="14">
        <v>21368</v>
      </c>
      <c r="D9" s="14">
        <v>15871</v>
      </c>
      <c r="E9" s="14">
        <v>1729</v>
      </c>
      <c r="F9" s="14">
        <v>13275</v>
      </c>
      <c r="G9" s="14">
        <v>23224</v>
      </c>
      <c r="H9" s="14">
        <v>21008</v>
      </c>
      <c r="I9" s="14">
        <v>6474</v>
      </c>
      <c r="J9" s="14">
        <v>12677</v>
      </c>
      <c r="K9" s="14">
        <v>16917</v>
      </c>
      <c r="L9" s="14">
        <v>12959</v>
      </c>
      <c r="M9" s="14">
        <v>8701</v>
      </c>
      <c r="N9" s="14">
        <v>6096</v>
      </c>
      <c r="O9" s="12">
        <f aca="true" t="shared" si="2" ref="O9:O19">SUM(B9:N9)</f>
        <v>181263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20964</v>
      </c>
      <c r="C10" s="14">
        <f>+C9-C11</f>
        <v>21368</v>
      </c>
      <c r="D10" s="14">
        <f>+D9-D11</f>
        <v>15871</v>
      </c>
      <c r="E10" s="14">
        <f>+E9-E11</f>
        <v>1729</v>
      </c>
      <c r="F10" s="14">
        <f aca="true" t="shared" si="3" ref="F10:N10">+F9-F11</f>
        <v>13275</v>
      </c>
      <c r="G10" s="14">
        <f t="shared" si="3"/>
        <v>23224</v>
      </c>
      <c r="H10" s="14">
        <f>+H9-H11</f>
        <v>21008</v>
      </c>
      <c r="I10" s="14">
        <f>+I9-I11</f>
        <v>6474</v>
      </c>
      <c r="J10" s="14">
        <f>+J9-J11</f>
        <v>12677</v>
      </c>
      <c r="K10" s="14">
        <f>+K9-K11</f>
        <v>16917</v>
      </c>
      <c r="L10" s="14">
        <f>+L9-L11</f>
        <v>12959</v>
      </c>
      <c r="M10" s="14">
        <f t="shared" si="3"/>
        <v>8701</v>
      </c>
      <c r="N10" s="14">
        <f t="shared" si="3"/>
        <v>6096</v>
      </c>
      <c r="O10" s="12">
        <f t="shared" si="2"/>
        <v>181263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189519</v>
      </c>
      <c r="C12" s="14">
        <f>C13+C14+C15</f>
        <v>146302</v>
      </c>
      <c r="D12" s="14">
        <f>D13+D14+D15</f>
        <v>169016</v>
      </c>
      <c r="E12" s="14">
        <f>E13+E14+E15</f>
        <v>20266</v>
      </c>
      <c r="F12" s="14">
        <f aca="true" t="shared" si="4" ref="F12:N12">F13+F14+F15</f>
        <v>135958</v>
      </c>
      <c r="G12" s="14">
        <f t="shared" si="4"/>
        <v>209582</v>
      </c>
      <c r="H12" s="14">
        <f>H13+H14+H15</f>
        <v>140042</v>
      </c>
      <c r="I12" s="14">
        <f>I13+I14+I15</f>
        <v>42139</v>
      </c>
      <c r="J12" s="14">
        <f>J13+J14+J15</f>
        <v>176535</v>
      </c>
      <c r="K12" s="14">
        <f>K13+K14+K15</f>
        <v>121896</v>
      </c>
      <c r="L12" s="14">
        <f>L13+L14+L15</f>
        <v>142516</v>
      </c>
      <c r="M12" s="14">
        <f t="shared" si="4"/>
        <v>65220</v>
      </c>
      <c r="N12" s="14">
        <f t="shared" si="4"/>
        <v>40591</v>
      </c>
      <c r="O12" s="12">
        <f t="shared" si="2"/>
        <v>1599582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89783</v>
      </c>
      <c r="C13" s="14">
        <v>70866</v>
      </c>
      <c r="D13" s="14">
        <v>78763</v>
      </c>
      <c r="E13" s="14">
        <v>9839</v>
      </c>
      <c r="F13" s="14">
        <v>63022</v>
      </c>
      <c r="G13" s="14">
        <v>99742</v>
      </c>
      <c r="H13" s="14">
        <v>70200</v>
      </c>
      <c r="I13" s="14">
        <v>21315</v>
      </c>
      <c r="J13" s="14">
        <v>87023</v>
      </c>
      <c r="K13" s="14">
        <v>58095</v>
      </c>
      <c r="L13" s="14">
        <v>68106</v>
      </c>
      <c r="M13" s="14">
        <v>30737</v>
      </c>
      <c r="N13" s="14">
        <v>18593</v>
      </c>
      <c r="O13" s="12">
        <f t="shared" si="2"/>
        <v>766084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95104</v>
      </c>
      <c r="C14" s="14">
        <v>69821</v>
      </c>
      <c r="D14" s="14">
        <v>87231</v>
      </c>
      <c r="E14" s="14">
        <v>9841</v>
      </c>
      <c r="F14" s="14">
        <v>68934</v>
      </c>
      <c r="G14" s="14">
        <v>102250</v>
      </c>
      <c r="H14" s="14">
        <v>65821</v>
      </c>
      <c r="I14" s="14">
        <v>19529</v>
      </c>
      <c r="J14" s="14">
        <v>86561</v>
      </c>
      <c r="K14" s="14">
        <v>60406</v>
      </c>
      <c r="L14" s="14">
        <v>71415</v>
      </c>
      <c r="M14" s="14">
        <v>32638</v>
      </c>
      <c r="N14" s="14">
        <v>21101</v>
      </c>
      <c r="O14" s="12">
        <f t="shared" si="2"/>
        <v>790652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4632</v>
      </c>
      <c r="C15" s="14">
        <v>5615</v>
      </c>
      <c r="D15" s="14">
        <v>3022</v>
      </c>
      <c r="E15" s="14">
        <v>586</v>
      </c>
      <c r="F15" s="14">
        <v>4002</v>
      </c>
      <c r="G15" s="14">
        <v>7590</v>
      </c>
      <c r="H15" s="14">
        <v>4021</v>
      </c>
      <c r="I15" s="14">
        <v>1295</v>
      </c>
      <c r="J15" s="14">
        <v>2951</v>
      </c>
      <c r="K15" s="14">
        <v>3395</v>
      </c>
      <c r="L15" s="14">
        <v>2995</v>
      </c>
      <c r="M15" s="14">
        <v>1845</v>
      </c>
      <c r="N15" s="14">
        <v>897</v>
      </c>
      <c r="O15" s="12">
        <f t="shared" si="2"/>
        <v>42846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11251</v>
      </c>
      <c r="C16" s="14">
        <f>C17+C18+C19</f>
        <v>8218</v>
      </c>
      <c r="D16" s="14">
        <f>D17+D18+D19</f>
        <v>9300</v>
      </c>
      <c r="E16" s="14">
        <f>E17+E18+E19</f>
        <v>1047</v>
      </c>
      <c r="F16" s="14">
        <f aca="true" t="shared" si="5" ref="F16:N16">F17+F18+F19</f>
        <v>7889</v>
      </c>
      <c r="G16" s="14">
        <f t="shared" si="5"/>
        <v>13436</v>
      </c>
      <c r="H16" s="14">
        <f>H17+H18+H19</f>
        <v>8125</v>
      </c>
      <c r="I16" s="14">
        <f>I17+I18+I19</f>
        <v>2470</v>
      </c>
      <c r="J16" s="14">
        <f>J17+J18+J19</f>
        <v>10972</v>
      </c>
      <c r="K16" s="14">
        <f>K17+K18+K19</f>
        <v>7211</v>
      </c>
      <c r="L16" s="14">
        <f>L17+L18+L19</f>
        <v>9381</v>
      </c>
      <c r="M16" s="14">
        <f t="shared" si="5"/>
        <v>3499</v>
      </c>
      <c r="N16" s="14">
        <f t="shared" si="5"/>
        <v>1847</v>
      </c>
      <c r="O16" s="12">
        <f t="shared" si="2"/>
        <v>94646</v>
      </c>
    </row>
    <row r="17" spans="1:26" ht="18.75" customHeight="1">
      <c r="A17" s="15" t="s">
        <v>16</v>
      </c>
      <c r="B17" s="14">
        <v>11176</v>
      </c>
      <c r="C17" s="14">
        <v>8174</v>
      </c>
      <c r="D17" s="14">
        <v>9259</v>
      </c>
      <c r="E17" s="14">
        <v>1037</v>
      </c>
      <c r="F17" s="14">
        <v>7856</v>
      </c>
      <c r="G17" s="14">
        <v>13381</v>
      </c>
      <c r="H17" s="14">
        <v>8068</v>
      </c>
      <c r="I17" s="14">
        <v>2456</v>
      </c>
      <c r="J17" s="14">
        <v>10927</v>
      </c>
      <c r="K17" s="14">
        <v>7175</v>
      </c>
      <c r="L17" s="14">
        <v>9322</v>
      </c>
      <c r="M17" s="14">
        <v>3481</v>
      </c>
      <c r="N17" s="14">
        <v>1829</v>
      </c>
      <c r="O17" s="12">
        <f t="shared" si="2"/>
        <v>94141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71</v>
      </c>
      <c r="C18" s="14">
        <v>40</v>
      </c>
      <c r="D18" s="14">
        <v>39</v>
      </c>
      <c r="E18" s="14">
        <v>10</v>
      </c>
      <c r="F18" s="14">
        <v>29</v>
      </c>
      <c r="G18" s="14">
        <v>52</v>
      </c>
      <c r="H18" s="14">
        <v>45</v>
      </c>
      <c r="I18" s="14">
        <v>11</v>
      </c>
      <c r="J18" s="14">
        <v>36</v>
      </c>
      <c r="K18" s="14">
        <v>36</v>
      </c>
      <c r="L18" s="14">
        <v>54</v>
      </c>
      <c r="M18" s="14">
        <v>17</v>
      </c>
      <c r="N18" s="14">
        <v>18</v>
      </c>
      <c r="O18" s="12">
        <f t="shared" si="2"/>
        <v>458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4</v>
      </c>
      <c r="C19" s="14">
        <v>4</v>
      </c>
      <c r="D19" s="14">
        <v>2</v>
      </c>
      <c r="E19" s="14">
        <v>0</v>
      </c>
      <c r="F19" s="14">
        <v>4</v>
      </c>
      <c r="G19" s="14">
        <v>3</v>
      </c>
      <c r="H19" s="14">
        <v>12</v>
      </c>
      <c r="I19" s="14">
        <v>3</v>
      </c>
      <c r="J19" s="14">
        <v>9</v>
      </c>
      <c r="K19" s="14">
        <v>0</v>
      </c>
      <c r="L19" s="14">
        <v>5</v>
      </c>
      <c r="M19" s="14">
        <v>1</v>
      </c>
      <c r="N19" s="14">
        <v>0</v>
      </c>
      <c r="O19" s="12">
        <f t="shared" si="2"/>
        <v>47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138931</v>
      </c>
      <c r="C20" s="18">
        <f>C21+C22+C23</f>
        <v>87350</v>
      </c>
      <c r="D20" s="18">
        <f>D21+D22+D23</f>
        <v>81369</v>
      </c>
      <c r="E20" s="18">
        <f>E21+E22+E23</f>
        <v>10978</v>
      </c>
      <c r="F20" s="18">
        <f aca="true" t="shared" si="6" ref="F20:N20">F21+F22+F23</f>
        <v>72065</v>
      </c>
      <c r="G20" s="18">
        <f t="shared" si="6"/>
        <v>111851</v>
      </c>
      <c r="H20" s="18">
        <f>H21+H22+H23</f>
        <v>94365</v>
      </c>
      <c r="I20" s="18">
        <f>I21+I22+I23</f>
        <v>26268</v>
      </c>
      <c r="J20" s="18">
        <f>J21+J22+J23</f>
        <v>110237</v>
      </c>
      <c r="K20" s="18">
        <f>K21+K22+K23</f>
        <v>74326</v>
      </c>
      <c r="L20" s="18">
        <f>L21+L22+L23</f>
        <v>112512</v>
      </c>
      <c r="M20" s="18">
        <f t="shared" si="6"/>
        <v>42843</v>
      </c>
      <c r="N20" s="18">
        <f t="shared" si="6"/>
        <v>24585</v>
      </c>
      <c r="O20" s="12">
        <f aca="true" t="shared" si="7" ref="O20:O26">SUM(B20:N20)</f>
        <v>987680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70753</v>
      </c>
      <c r="C21" s="14">
        <v>47505</v>
      </c>
      <c r="D21" s="14">
        <v>41231</v>
      </c>
      <c r="E21" s="14">
        <v>5958</v>
      </c>
      <c r="F21" s="14">
        <v>37326</v>
      </c>
      <c r="G21" s="14">
        <v>58767</v>
      </c>
      <c r="H21" s="14">
        <v>52457</v>
      </c>
      <c r="I21" s="14">
        <v>14931</v>
      </c>
      <c r="J21" s="14">
        <v>59591</v>
      </c>
      <c r="K21" s="14">
        <v>39083</v>
      </c>
      <c r="L21" s="14">
        <v>58428</v>
      </c>
      <c r="M21" s="14">
        <v>22142</v>
      </c>
      <c r="N21" s="14">
        <v>12542</v>
      </c>
      <c r="O21" s="12">
        <f t="shared" si="7"/>
        <v>520714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65650</v>
      </c>
      <c r="C22" s="14">
        <v>37700</v>
      </c>
      <c r="D22" s="14">
        <v>38975</v>
      </c>
      <c r="E22" s="14">
        <v>4781</v>
      </c>
      <c r="F22" s="14">
        <v>33244</v>
      </c>
      <c r="G22" s="14">
        <v>50244</v>
      </c>
      <c r="H22" s="14">
        <v>40261</v>
      </c>
      <c r="I22" s="14">
        <v>10849</v>
      </c>
      <c r="J22" s="14">
        <v>49106</v>
      </c>
      <c r="K22" s="14">
        <v>33820</v>
      </c>
      <c r="L22" s="14">
        <v>52333</v>
      </c>
      <c r="M22" s="14">
        <v>19844</v>
      </c>
      <c r="N22" s="14">
        <v>11600</v>
      </c>
      <c r="O22" s="12">
        <f t="shared" si="7"/>
        <v>448407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2528</v>
      </c>
      <c r="C23" s="14">
        <v>2145</v>
      </c>
      <c r="D23" s="14">
        <v>1163</v>
      </c>
      <c r="E23" s="14">
        <v>239</v>
      </c>
      <c r="F23" s="14">
        <v>1495</v>
      </c>
      <c r="G23" s="14">
        <v>2840</v>
      </c>
      <c r="H23" s="14">
        <v>1647</v>
      </c>
      <c r="I23" s="14">
        <v>488</v>
      </c>
      <c r="J23" s="14">
        <v>1540</v>
      </c>
      <c r="K23" s="14">
        <v>1423</v>
      </c>
      <c r="L23" s="14">
        <v>1751</v>
      </c>
      <c r="M23" s="14">
        <v>857</v>
      </c>
      <c r="N23" s="14">
        <v>443</v>
      </c>
      <c r="O23" s="12">
        <f t="shared" si="7"/>
        <v>18559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168641</v>
      </c>
      <c r="C24" s="14">
        <f>C25+C26</f>
        <v>127475</v>
      </c>
      <c r="D24" s="14">
        <f>D25+D26</f>
        <v>124708</v>
      </c>
      <c r="E24" s="14">
        <f>E25+E26</f>
        <v>19183</v>
      </c>
      <c r="F24" s="14">
        <f aca="true" t="shared" si="8" ref="F24:N24">F25+F26</f>
        <v>118438</v>
      </c>
      <c r="G24" s="14">
        <f t="shared" si="8"/>
        <v>178011</v>
      </c>
      <c r="H24" s="14">
        <f>H25+H26</f>
        <v>119252</v>
      </c>
      <c r="I24" s="14">
        <f>I25+I26</f>
        <v>32776</v>
      </c>
      <c r="J24" s="14">
        <f>J25+J26</f>
        <v>128501</v>
      </c>
      <c r="K24" s="14">
        <f>K25+K26</f>
        <v>95941</v>
      </c>
      <c r="L24" s="14">
        <f>L25+L26</f>
        <v>107128</v>
      </c>
      <c r="M24" s="14">
        <f t="shared" si="8"/>
        <v>37210</v>
      </c>
      <c r="N24" s="14">
        <f t="shared" si="8"/>
        <v>21570</v>
      </c>
      <c r="O24" s="12">
        <f t="shared" si="7"/>
        <v>1278834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77091</v>
      </c>
      <c r="C25" s="14">
        <v>65904</v>
      </c>
      <c r="D25" s="14">
        <v>62599</v>
      </c>
      <c r="E25" s="14">
        <v>11010</v>
      </c>
      <c r="F25" s="14">
        <v>61598</v>
      </c>
      <c r="G25" s="14">
        <v>97103</v>
      </c>
      <c r="H25" s="14">
        <v>66213</v>
      </c>
      <c r="I25" s="14">
        <v>19404</v>
      </c>
      <c r="J25" s="14">
        <v>58944</v>
      </c>
      <c r="K25" s="14">
        <v>50164</v>
      </c>
      <c r="L25" s="14">
        <v>50929</v>
      </c>
      <c r="M25" s="14">
        <v>17152</v>
      </c>
      <c r="N25" s="14">
        <v>8944</v>
      </c>
      <c r="O25" s="12">
        <f t="shared" si="7"/>
        <v>647055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91550</v>
      </c>
      <c r="C26" s="14">
        <v>61571</v>
      </c>
      <c r="D26" s="14">
        <v>62109</v>
      </c>
      <c r="E26" s="14">
        <v>8173</v>
      </c>
      <c r="F26" s="14">
        <v>56840</v>
      </c>
      <c r="G26" s="14">
        <v>80908</v>
      </c>
      <c r="H26" s="14">
        <v>53039</v>
      </c>
      <c r="I26" s="14">
        <v>13372</v>
      </c>
      <c r="J26" s="14">
        <v>69557</v>
      </c>
      <c r="K26" s="14">
        <v>45777</v>
      </c>
      <c r="L26" s="14">
        <v>56199</v>
      </c>
      <c r="M26" s="14">
        <v>20058</v>
      </c>
      <c r="N26" s="14">
        <v>12626</v>
      </c>
      <c r="O26" s="12">
        <f t="shared" si="7"/>
        <v>631779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1110304.4162107604</v>
      </c>
      <c r="C36" s="60">
        <f aca="true" t="shared" si="11" ref="C36:N36">C37+C38+C39+C40</f>
        <v>792581.0940464999</v>
      </c>
      <c r="D36" s="60">
        <f t="shared" si="11"/>
        <v>757900.0096132001</v>
      </c>
      <c r="E36" s="60">
        <f t="shared" si="11"/>
        <v>138331.30263519997</v>
      </c>
      <c r="F36" s="60">
        <f t="shared" si="11"/>
        <v>758225.63013125</v>
      </c>
      <c r="G36" s="60">
        <f t="shared" si="11"/>
        <v>931425.8592000001</v>
      </c>
      <c r="H36" s="60">
        <f t="shared" si="11"/>
        <v>782243.332</v>
      </c>
      <c r="I36" s="60">
        <f>I37+I38+I39+I40</f>
        <v>219256.95702539998</v>
      </c>
      <c r="J36" s="60">
        <f>J37+J38+J39+J40</f>
        <v>872001.6758796</v>
      </c>
      <c r="K36" s="60">
        <f>K37+K38+K39+K40</f>
        <v>707517.7168813</v>
      </c>
      <c r="L36" s="60">
        <f>L37+L38+L39+L40</f>
        <v>822349.44692096</v>
      </c>
      <c r="M36" s="60">
        <f t="shared" si="11"/>
        <v>400225.54717638995</v>
      </c>
      <c r="N36" s="60">
        <f t="shared" si="11"/>
        <v>234381.05516784</v>
      </c>
      <c r="O36" s="60">
        <f>O37+O38+O39+O40</f>
        <v>8526744.0428884</v>
      </c>
    </row>
    <row r="37" spans="1:15" ht="18.75" customHeight="1">
      <c r="A37" s="57" t="s">
        <v>50</v>
      </c>
      <c r="B37" s="54">
        <f aca="true" t="shared" si="12" ref="B37:N37">B29*B7</f>
        <v>1105667.3034</v>
      </c>
      <c r="C37" s="54">
        <f t="shared" si="12"/>
        <v>788458.8339999999</v>
      </c>
      <c r="D37" s="54">
        <f t="shared" si="12"/>
        <v>747773.2048000001</v>
      </c>
      <c r="E37" s="54">
        <f t="shared" si="12"/>
        <v>138019.22259999998</v>
      </c>
      <c r="F37" s="54">
        <f t="shared" si="12"/>
        <v>758274.4125</v>
      </c>
      <c r="G37" s="54">
        <f t="shared" si="12"/>
        <v>927406.3096</v>
      </c>
      <c r="H37" s="54">
        <f t="shared" si="12"/>
        <v>778637.2072000001</v>
      </c>
      <c r="I37" s="54">
        <f>I29*I7</f>
        <v>219218.8062</v>
      </c>
      <c r="J37" s="54">
        <f>J29*J7</f>
        <v>867309.872</v>
      </c>
      <c r="K37" s="54">
        <f>K29*K7</f>
        <v>703905.6205</v>
      </c>
      <c r="L37" s="54">
        <f>L29*L7</f>
        <v>818092.1392</v>
      </c>
      <c r="M37" s="54">
        <f t="shared" si="12"/>
        <v>397776.79799999995</v>
      </c>
      <c r="N37" s="54">
        <f t="shared" si="12"/>
        <v>234355.275</v>
      </c>
      <c r="O37" s="56">
        <f>SUM(B37:N37)</f>
        <v>8484895.005</v>
      </c>
    </row>
    <row r="38" spans="1:15" ht="18.75" customHeight="1">
      <c r="A38" s="57" t="s">
        <v>51</v>
      </c>
      <c r="B38" s="54">
        <f aca="true" t="shared" si="13" ref="B38:N38">B30*B7</f>
        <v>-3278.80718924</v>
      </c>
      <c r="C38" s="54">
        <f t="shared" si="13"/>
        <v>-2293.2899534999997</v>
      </c>
      <c r="D38" s="54">
        <f t="shared" si="13"/>
        <v>-2221.4451867999996</v>
      </c>
      <c r="E38" s="54">
        <f t="shared" si="13"/>
        <v>-334.1999648</v>
      </c>
      <c r="F38" s="54">
        <f t="shared" si="13"/>
        <v>-2210.18236875</v>
      </c>
      <c r="G38" s="54">
        <f t="shared" si="13"/>
        <v>-2734.1304</v>
      </c>
      <c r="H38" s="54">
        <f t="shared" si="13"/>
        <v>-2143.6352</v>
      </c>
      <c r="I38" s="54">
        <f>I30*I7</f>
        <v>-616.6891746</v>
      </c>
      <c r="J38" s="54">
        <f>J30*J7</f>
        <v>-2496.6761204</v>
      </c>
      <c r="K38" s="54">
        <f>K30*K7</f>
        <v>-2013.4136187000001</v>
      </c>
      <c r="L38" s="54">
        <f>L30*L7</f>
        <v>-2403.19227904</v>
      </c>
      <c r="M38" s="54">
        <f t="shared" si="13"/>
        <v>-1160.35082361</v>
      </c>
      <c r="N38" s="54">
        <f t="shared" si="13"/>
        <v>-693.25983216</v>
      </c>
      <c r="O38" s="25">
        <f>SUM(B38:N38)</f>
        <v>-24599.2721116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4023.03</v>
      </c>
      <c r="D40" s="54">
        <v>10186.85</v>
      </c>
      <c r="E40" s="54">
        <v>0</v>
      </c>
      <c r="F40" s="54">
        <v>0</v>
      </c>
      <c r="G40" s="54">
        <v>4091.52</v>
      </c>
      <c r="H40" s="54">
        <v>3507.04</v>
      </c>
      <c r="I40" s="54">
        <v>0</v>
      </c>
      <c r="J40" s="54">
        <v>4641.88</v>
      </c>
      <c r="K40" s="54">
        <v>3506.91</v>
      </c>
      <c r="L40" s="54">
        <v>4058.26</v>
      </c>
      <c r="M40" s="54">
        <v>2337.94</v>
      </c>
      <c r="N40" s="54">
        <v>0</v>
      </c>
      <c r="O40" s="56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-113226.70999999999</v>
      </c>
      <c r="C42" s="25">
        <f aca="true" t="shared" si="15" ref="C42:N42">+C43+C46+C58+C59</f>
        <v>-104832.54</v>
      </c>
      <c r="D42" s="25">
        <f t="shared" si="15"/>
        <v>-83705.37</v>
      </c>
      <c r="E42" s="25">
        <f t="shared" si="15"/>
        <v>-10876.46</v>
      </c>
      <c r="F42" s="25">
        <f t="shared" si="15"/>
        <v>-74066.03</v>
      </c>
      <c r="G42" s="25">
        <f t="shared" si="15"/>
        <v>-117273.06</v>
      </c>
      <c r="H42" s="25">
        <f t="shared" si="15"/>
        <v>-103607.90999999999</v>
      </c>
      <c r="I42" s="25">
        <f>+I43+I46+I58+I59</f>
        <v>-35533.53</v>
      </c>
      <c r="J42" s="25">
        <f>+J43+J46+J58+J59</f>
        <v>-74752.12</v>
      </c>
      <c r="K42" s="25">
        <f>+K43+K46+K58+K59</f>
        <v>-85688.76</v>
      </c>
      <c r="L42" s="25">
        <f>+L43+L46+L58+L59</f>
        <v>-74972.2</v>
      </c>
      <c r="M42" s="25">
        <f t="shared" si="15"/>
        <v>-44788.810000000005</v>
      </c>
      <c r="N42" s="25">
        <f t="shared" si="15"/>
        <v>-29849.559999999998</v>
      </c>
      <c r="O42" s="25">
        <f>+O43+O46+O58+O59</f>
        <v>-953173.06</v>
      </c>
    </row>
    <row r="43" spans="1:15" ht="18.75" customHeight="1">
      <c r="A43" s="17" t="s">
        <v>55</v>
      </c>
      <c r="B43" s="26">
        <f>B44+B45</f>
        <v>-79663.2</v>
      </c>
      <c r="C43" s="26">
        <f>C44+C45</f>
        <v>-81198.4</v>
      </c>
      <c r="D43" s="26">
        <f>D44+D45</f>
        <v>-60309.8</v>
      </c>
      <c r="E43" s="26">
        <f>E44+E45</f>
        <v>-6570.2</v>
      </c>
      <c r="F43" s="26">
        <f aca="true" t="shared" si="16" ref="F43:N43">F44+F45</f>
        <v>-50445</v>
      </c>
      <c r="G43" s="26">
        <f t="shared" si="16"/>
        <v>-88251.2</v>
      </c>
      <c r="H43" s="26">
        <f t="shared" si="16"/>
        <v>-79830.4</v>
      </c>
      <c r="I43" s="26">
        <f>I44+I45</f>
        <v>-24601.2</v>
      </c>
      <c r="J43" s="26">
        <f>J44+J45</f>
        <v>-48172.6</v>
      </c>
      <c r="K43" s="26">
        <f>K44+K45</f>
        <v>-64284.6</v>
      </c>
      <c r="L43" s="26">
        <f>L44+L45</f>
        <v>-49244.2</v>
      </c>
      <c r="M43" s="26">
        <f t="shared" si="16"/>
        <v>-33063.8</v>
      </c>
      <c r="N43" s="26">
        <f t="shared" si="16"/>
        <v>-23164.8</v>
      </c>
      <c r="O43" s="25">
        <f aca="true" t="shared" si="17" ref="O43:O59">SUM(B43:N43)</f>
        <v>-688799.4</v>
      </c>
    </row>
    <row r="44" spans="1:26" ht="18.75" customHeight="1">
      <c r="A44" s="13" t="s">
        <v>56</v>
      </c>
      <c r="B44" s="20">
        <f>ROUND(-B9*$D$3,2)</f>
        <v>-79663.2</v>
      </c>
      <c r="C44" s="20">
        <f>ROUND(-C9*$D$3,2)</f>
        <v>-81198.4</v>
      </c>
      <c r="D44" s="20">
        <f>ROUND(-D9*$D$3,2)</f>
        <v>-60309.8</v>
      </c>
      <c r="E44" s="20">
        <f>ROUND(-E9*$D$3,2)</f>
        <v>-6570.2</v>
      </c>
      <c r="F44" s="20">
        <f aca="true" t="shared" si="18" ref="F44:N44">ROUND(-F9*$D$3,2)</f>
        <v>-50445</v>
      </c>
      <c r="G44" s="20">
        <f t="shared" si="18"/>
        <v>-88251.2</v>
      </c>
      <c r="H44" s="20">
        <f t="shared" si="18"/>
        <v>-79830.4</v>
      </c>
      <c r="I44" s="20">
        <f>ROUND(-I9*$D$3,2)</f>
        <v>-24601.2</v>
      </c>
      <c r="J44" s="20">
        <f>ROUND(-J9*$D$3,2)</f>
        <v>-48172.6</v>
      </c>
      <c r="K44" s="20">
        <f>ROUND(-K9*$D$3,2)</f>
        <v>-64284.6</v>
      </c>
      <c r="L44" s="20">
        <f>ROUND(-L9*$D$3,2)</f>
        <v>-49244.2</v>
      </c>
      <c r="M44" s="20">
        <f t="shared" si="18"/>
        <v>-33063.8</v>
      </c>
      <c r="N44" s="20">
        <f t="shared" si="18"/>
        <v>-23164.8</v>
      </c>
      <c r="O44" s="46">
        <f t="shared" si="17"/>
        <v>-688799.4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-33563.51</v>
      </c>
      <c r="C46" s="26">
        <f aca="true" t="shared" si="20" ref="C46:O46">SUM(C47:C57)</f>
        <v>-23634.14</v>
      </c>
      <c r="D46" s="26">
        <f t="shared" si="20"/>
        <v>-23395.57</v>
      </c>
      <c r="E46" s="26">
        <f t="shared" si="20"/>
        <v>-4306.26</v>
      </c>
      <c r="F46" s="26">
        <f t="shared" si="20"/>
        <v>-23621.03</v>
      </c>
      <c r="G46" s="26">
        <f t="shared" si="20"/>
        <v>-29021.86</v>
      </c>
      <c r="H46" s="26">
        <f t="shared" si="20"/>
        <v>-23777.51</v>
      </c>
      <c r="I46" s="26">
        <f t="shared" si="20"/>
        <v>-10932.33</v>
      </c>
      <c r="J46" s="26">
        <f t="shared" si="20"/>
        <v>-26579.52</v>
      </c>
      <c r="K46" s="26">
        <f t="shared" si="20"/>
        <v>-21404.16</v>
      </c>
      <c r="L46" s="26">
        <f t="shared" si="20"/>
        <v>-25728</v>
      </c>
      <c r="M46" s="26">
        <f t="shared" si="20"/>
        <v>-11725.01</v>
      </c>
      <c r="N46" s="26">
        <f t="shared" si="20"/>
        <v>-6684.76</v>
      </c>
      <c r="O46" s="26">
        <f t="shared" si="20"/>
        <v>-264373.66000000003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110</v>
      </c>
      <c r="B54" s="24">
        <v>-33563.51</v>
      </c>
      <c r="C54" s="24">
        <v>-23634.14</v>
      </c>
      <c r="D54" s="24">
        <v>-22895.57</v>
      </c>
      <c r="E54" s="24">
        <v>-4306.26</v>
      </c>
      <c r="F54" s="24">
        <v>-23121.03</v>
      </c>
      <c r="G54" s="24">
        <v>-28521.86</v>
      </c>
      <c r="H54" s="24">
        <v>-23277.51</v>
      </c>
      <c r="I54" s="24">
        <v>-6432.33</v>
      </c>
      <c r="J54" s="24">
        <v>-26579.52</v>
      </c>
      <c r="K54" s="24">
        <v>-21404.16</v>
      </c>
      <c r="L54" s="24">
        <v>-25728</v>
      </c>
      <c r="M54" s="24">
        <v>-11725.01</v>
      </c>
      <c r="N54" s="24">
        <v>-6684.76</v>
      </c>
      <c r="O54" s="24">
        <f t="shared" si="17"/>
        <v>-257873.66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997077.7062107604</v>
      </c>
      <c r="C61" s="29">
        <f t="shared" si="21"/>
        <v>687748.5540464999</v>
      </c>
      <c r="D61" s="29">
        <f t="shared" si="21"/>
        <v>674194.6396132001</v>
      </c>
      <c r="E61" s="29">
        <f t="shared" si="21"/>
        <v>127454.84263519998</v>
      </c>
      <c r="F61" s="29">
        <f t="shared" si="21"/>
        <v>684159.60013125</v>
      </c>
      <c r="G61" s="29">
        <f t="shared" si="21"/>
        <v>814152.7992</v>
      </c>
      <c r="H61" s="29">
        <f t="shared" si="21"/>
        <v>678635.422</v>
      </c>
      <c r="I61" s="29">
        <f t="shared" si="21"/>
        <v>183723.4270254</v>
      </c>
      <c r="J61" s="29">
        <f>+J36+J42</f>
        <v>797249.5558796</v>
      </c>
      <c r="K61" s="29">
        <f>+K36+K42</f>
        <v>621828.9568813</v>
      </c>
      <c r="L61" s="29">
        <f>+L36+L42</f>
        <v>747377.24692096</v>
      </c>
      <c r="M61" s="29">
        <f t="shared" si="21"/>
        <v>355436.73717638996</v>
      </c>
      <c r="N61" s="29">
        <f t="shared" si="21"/>
        <v>204531.49516784</v>
      </c>
      <c r="O61" s="29">
        <f>SUM(B61:N61)</f>
        <v>7573570.9828884015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7"/>
    </row>
    <row r="64" spans="1:15" ht="18.75" customHeight="1">
      <c r="A64" s="2" t="s">
        <v>69</v>
      </c>
      <c r="B64" s="36">
        <f>SUM(B65:B78)</f>
        <v>997077.7</v>
      </c>
      <c r="C64" s="36">
        <f aca="true" t="shared" si="22" ref="C64:N64">SUM(C65:C78)</f>
        <v>687748.56</v>
      </c>
      <c r="D64" s="36">
        <f t="shared" si="22"/>
        <v>674194.63</v>
      </c>
      <c r="E64" s="36">
        <f t="shared" si="22"/>
        <v>127454.84</v>
      </c>
      <c r="F64" s="36">
        <f t="shared" si="22"/>
        <v>684159.6</v>
      </c>
      <c r="G64" s="36">
        <f t="shared" si="22"/>
        <v>814152.8</v>
      </c>
      <c r="H64" s="36">
        <f t="shared" si="22"/>
        <v>678635.42</v>
      </c>
      <c r="I64" s="36">
        <f t="shared" si="22"/>
        <v>183723.43</v>
      </c>
      <c r="J64" s="36">
        <f t="shared" si="22"/>
        <v>797249.56</v>
      </c>
      <c r="K64" s="36">
        <f t="shared" si="22"/>
        <v>621828.96</v>
      </c>
      <c r="L64" s="36">
        <f t="shared" si="22"/>
        <v>747377.25</v>
      </c>
      <c r="M64" s="36">
        <f t="shared" si="22"/>
        <v>355436.74</v>
      </c>
      <c r="N64" s="36">
        <f t="shared" si="22"/>
        <v>204531.5</v>
      </c>
      <c r="O64" s="29">
        <f>SUM(O65:O78)</f>
        <v>7573570.989999999</v>
      </c>
    </row>
    <row r="65" spans="1:16" ht="18.75" customHeight="1">
      <c r="A65" s="17" t="s">
        <v>70</v>
      </c>
      <c r="B65" s="36">
        <f>194079.11+1151.8</f>
        <v>195230.90999999997</v>
      </c>
      <c r="C65" s="36">
        <f>197663+1169.01</f>
        <v>198832.01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394062.92</v>
      </c>
      <c r="P65"/>
    </row>
    <row r="66" spans="1:16" ht="18.75" customHeight="1">
      <c r="A66" s="17" t="s">
        <v>71</v>
      </c>
      <c r="B66" s="36">
        <f>798339.75+3507.04</f>
        <v>801846.79</v>
      </c>
      <c r="C66" s="36">
        <f>486062.53+2854.02</f>
        <v>488916.55000000005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1290763.34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674194.63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674194.63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127454.84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127454.84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684159.6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684159.6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814152.8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814152.8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678635.42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678635.42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183723.43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183723.43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797249.56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797249.56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621828.96</v>
      </c>
      <c r="L74" s="35">
        <v>0</v>
      </c>
      <c r="M74" s="35">
        <v>0</v>
      </c>
      <c r="N74" s="35">
        <v>0</v>
      </c>
      <c r="O74" s="29">
        <f t="shared" si="23"/>
        <v>621828.96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747377.25</v>
      </c>
      <c r="M75" s="35">
        <v>0</v>
      </c>
      <c r="N75" s="61">
        <v>0</v>
      </c>
      <c r="O75" s="26">
        <f t="shared" si="23"/>
        <v>747377.25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355436.74</v>
      </c>
      <c r="N76" s="35">
        <v>0</v>
      </c>
      <c r="O76" s="29">
        <f t="shared" si="23"/>
        <v>355436.74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204531.5</v>
      </c>
      <c r="O77" s="26">
        <f t="shared" si="23"/>
        <v>204531.5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109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2.329570068101335</v>
      </c>
      <c r="C82" s="44">
        <v>2.29560343542963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2.0383682079669785</v>
      </c>
      <c r="C83" s="44">
        <v>1.9237232004667206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1.8680499860422124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2.6000658352950015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2.181159669561309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1.729765752913614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2.0343588476248198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1.9909464257212126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1.9761137420307024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2.2258325620434976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2.1282176847638468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2.526703670955592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2.4752722614859173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108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ht="14.25">
      <c r="A97" s="1" t="s">
        <v>107</v>
      </c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2017-12-11T18:03:43Z</dcterms:modified>
  <cp:category/>
  <cp:version/>
  <cp:contentType/>
  <cp:contentStatus/>
</cp:coreProperties>
</file>