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<sst xmlns="http://schemas.openxmlformats.org/spreadsheetml/2006/main" count="112" uniqueCount="110">
  <si>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</si>
  <si>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</si>
  <si>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</si>
  <si>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</si>
  <si>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</si>
  <si>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</si>
  <si>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</si>
  <si>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</si>
  <si>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</si>
  <si>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</si>
  <si>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</si>
  <si>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</si>
  <si>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</si>
  <si>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</si>
  <si>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</si>
  <si>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</si>
  <si>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</si>
  <si>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</si>
  <si>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</si>
  <si>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</si>
  <si>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</si>
  <si>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</si>
  <si>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</si>
  <si>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</si>
  <si>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</si>
  <si>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</si>
  <si>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</si>
  <si>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</si>
  <si>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</si>
  <si>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</si>
  <si>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</si>
  <si>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</si>
  <si>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</si>
  <si>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</si>
  <si>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</si>
  <si>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</si>
  <si>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</si>
  <si>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</si>
  <si>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</si>
  <si>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</si>
  <si>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</si>
  <si>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</si>
  <si>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</si>
  <si>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</si>
  <si>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</si>
  <si>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</si>
  <si>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</si>
  <si>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</si>
  <si>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</si>
  <si>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</si>
  <si>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</si>
  <si>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</si>
  <si>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</si>
  <si>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</si>
  <si>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</si>
  <si>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</si>
  <si>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</si>
  <si>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</si>
  <si>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</si>
  <si>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</si>
  <si>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</si>
  <si>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</si>
  <si>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</si>
  <si>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</si>
  <si>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</si>
  <si>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</si>
  <si>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</si>
  <si>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</si>
  <si>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</si>
  <si>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</si>
  <si>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</si>
  <si>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</si>
  <si>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</si>
  <si>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</si>
  <si>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</si>
  <si>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</si>
  <si>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</si>
  <si>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</si>
  <si>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</si>
  <si>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</si>
  <si>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</si>
  <si>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</si>
  <si>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</si>
  <si>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</si>
  <si>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</si>
  <si>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</si>
  <si>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</si>
  <si>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</si>
  <si>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</si>
  <si>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</si>
  <si>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</si>
  <si>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</si>
  <si>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</si>
  <si>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</si>
  <si>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</si>
  <si>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</si>
  <si>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</si>
  <si>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</si>
  <si>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</si>
  <si>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</si>
  <si>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</si>
  <si>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</si>
  <si>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</si>
  <si>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</si>
  <si>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</si>
  <si>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</si>
  <si>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</si>
  <si>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</si>
  <si>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02/12/17 - VENCIMENTO 08/12/17</t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</si>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</sst>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107</v>
      </c>
      <c r="I5" s="4" t="s">
        <v>100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66" t="s">
        <v>29</v>
      </c>
      <c r="I6" s="66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383090</v>
      </c>
      <c r="C7" s="10">
        <f>C8+C20+C24</f>
        <v>272697</v>
      </c>
      <c r="D7" s="10">
        <f>D8+D20+D24</f>
        <v>323354</v>
      </c>
      <c r="E7" s="10">
        <f>E8+E20+E24</f>
        <v>42190</v>
      </c>
      <c r="F7" s="10">
        <f aca="true" t="shared" si="0" ref="F7:N7">F8+F20+F24</f>
        <v>264130</v>
      </c>
      <c r="G7" s="10">
        <f t="shared" si="0"/>
        <v>396504</v>
      </c>
      <c r="H7" s="10">
        <f>H8+H20+H24</f>
        <v>279120</v>
      </c>
      <c r="I7" s="10">
        <f>I8+I20+I24</f>
        <v>79956</v>
      </c>
      <c r="J7" s="10">
        <f>J8+J20+J24</f>
        <v>336439</v>
      </c>
      <c r="K7" s="10">
        <f>K8+K20+K24</f>
        <v>239174</v>
      </c>
      <c r="L7" s="10">
        <f>L8+L20+L24</f>
        <v>304111</v>
      </c>
      <c r="M7" s="10">
        <f t="shared" si="0"/>
        <v>103326</v>
      </c>
      <c r="N7" s="10">
        <f t="shared" si="0"/>
        <v>61394</v>
      </c>
      <c r="O7" s="10">
        <f>+O8+O20+O24</f>
        <v>3085485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170366</v>
      </c>
      <c r="C8" s="12">
        <f>+C9+C12+C16</f>
        <v>130972</v>
      </c>
      <c r="D8" s="12">
        <f>+D9+D12+D16</f>
        <v>164054</v>
      </c>
      <c r="E8" s="12">
        <f>+E9+E12+E16</f>
        <v>19297</v>
      </c>
      <c r="F8" s="12">
        <f aca="true" t="shared" si="1" ref="F8:N8">+F9+F12+F16</f>
        <v>125325</v>
      </c>
      <c r="G8" s="12">
        <f t="shared" si="1"/>
        <v>189171</v>
      </c>
      <c r="H8" s="12">
        <f>+H9+H12+H16</f>
        <v>132605</v>
      </c>
      <c r="I8" s="12">
        <f>+I9+I12+I16</f>
        <v>38868</v>
      </c>
      <c r="J8" s="12">
        <f>+J9+J12+J16</f>
        <v>161772</v>
      </c>
      <c r="K8" s="12">
        <f>+K9+K12+K16</f>
        <v>119019</v>
      </c>
      <c r="L8" s="12">
        <f>+L9+L12+L16</f>
        <v>142831</v>
      </c>
      <c r="M8" s="12">
        <f t="shared" si="1"/>
        <v>54350</v>
      </c>
      <c r="N8" s="12">
        <f t="shared" si="1"/>
        <v>34007</v>
      </c>
      <c r="O8" s="12">
        <f>SUM(B8:N8)</f>
        <v>1482637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21306</v>
      </c>
      <c r="C9" s="14">
        <v>21991</v>
      </c>
      <c r="D9" s="14">
        <v>18560</v>
      </c>
      <c r="E9" s="14">
        <v>1795</v>
      </c>
      <c r="F9" s="14">
        <v>14307</v>
      </c>
      <c r="G9" s="14">
        <v>24838</v>
      </c>
      <c r="H9" s="14">
        <v>22246</v>
      </c>
      <c r="I9" s="14">
        <v>6515</v>
      </c>
      <c r="J9" s="14">
        <v>14556</v>
      </c>
      <c r="K9" s="14">
        <v>17566</v>
      </c>
      <c r="L9" s="14">
        <v>15043</v>
      </c>
      <c r="M9" s="14">
        <v>7612</v>
      </c>
      <c r="N9" s="14">
        <v>5168</v>
      </c>
      <c r="O9" s="12">
        <f aca="true" t="shared" si="2" ref="O9:O19">SUM(B9:N9)</f>
        <v>191503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21306</v>
      </c>
      <c r="C10" s="14">
        <f>+C9-C11</f>
        <v>21991</v>
      </c>
      <c r="D10" s="14">
        <f>+D9-D11</f>
        <v>18560</v>
      </c>
      <c r="E10" s="14">
        <f>+E9-E11</f>
        <v>1795</v>
      </c>
      <c r="F10" s="14">
        <f aca="true" t="shared" si="3" ref="F10:N10">+F9-F11</f>
        <v>14307</v>
      </c>
      <c r="G10" s="14">
        <f t="shared" si="3"/>
        <v>24838</v>
      </c>
      <c r="H10" s="14">
        <f>+H9-H11</f>
        <v>22246</v>
      </c>
      <c r="I10" s="14">
        <f>+I9-I11</f>
        <v>6515</v>
      </c>
      <c r="J10" s="14">
        <f>+J9-J11</f>
        <v>14556</v>
      </c>
      <c r="K10" s="14">
        <f>+K9-K11</f>
        <v>17566</v>
      </c>
      <c r="L10" s="14">
        <f>+L9-L11</f>
        <v>15043</v>
      </c>
      <c r="M10" s="14">
        <f t="shared" si="3"/>
        <v>7612</v>
      </c>
      <c r="N10" s="14">
        <f t="shared" si="3"/>
        <v>5168</v>
      </c>
      <c r="O10" s="12">
        <f t="shared" si="2"/>
        <v>191503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139922</v>
      </c>
      <c r="C12" s="14">
        <f>C13+C14+C15</f>
        <v>102422</v>
      </c>
      <c r="D12" s="14">
        <f>D13+D14+D15</f>
        <v>137428</v>
      </c>
      <c r="E12" s="14">
        <f>E13+E14+E15</f>
        <v>16592</v>
      </c>
      <c r="F12" s="14">
        <f aca="true" t="shared" si="4" ref="F12:N12">F13+F14+F15</f>
        <v>104553</v>
      </c>
      <c r="G12" s="14">
        <f t="shared" si="4"/>
        <v>153472</v>
      </c>
      <c r="H12" s="14">
        <f>H13+H14+H15</f>
        <v>103819</v>
      </c>
      <c r="I12" s="14">
        <f>I13+I14+I15</f>
        <v>30348</v>
      </c>
      <c r="J12" s="14">
        <f>J13+J14+J15</f>
        <v>137962</v>
      </c>
      <c r="K12" s="14">
        <f>K13+K14+K15</f>
        <v>95197</v>
      </c>
      <c r="L12" s="14">
        <f>L13+L14+L15</f>
        <v>119463</v>
      </c>
      <c r="M12" s="14">
        <f t="shared" si="4"/>
        <v>44184</v>
      </c>
      <c r="N12" s="14">
        <f t="shared" si="4"/>
        <v>27527</v>
      </c>
      <c r="O12" s="12">
        <f t="shared" si="2"/>
        <v>1212889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68727</v>
      </c>
      <c r="C13" s="14">
        <v>52241</v>
      </c>
      <c r="D13" s="14">
        <v>66272</v>
      </c>
      <c r="E13" s="14">
        <v>8285</v>
      </c>
      <c r="F13" s="14">
        <v>50782</v>
      </c>
      <c r="G13" s="14">
        <v>75060</v>
      </c>
      <c r="H13" s="14">
        <v>53163</v>
      </c>
      <c r="I13" s="14">
        <v>15604</v>
      </c>
      <c r="J13" s="14">
        <v>68895</v>
      </c>
      <c r="K13" s="14">
        <v>45978</v>
      </c>
      <c r="L13" s="14">
        <v>56846</v>
      </c>
      <c r="M13" s="14">
        <v>20374</v>
      </c>
      <c r="N13" s="14">
        <v>12686</v>
      </c>
      <c r="O13" s="12">
        <f t="shared" si="2"/>
        <v>594913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68562</v>
      </c>
      <c r="C14" s="14">
        <v>47364</v>
      </c>
      <c r="D14" s="14">
        <v>69041</v>
      </c>
      <c r="E14" s="14">
        <v>7919</v>
      </c>
      <c r="F14" s="14">
        <v>51372</v>
      </c>
      <c r="G14" s="14">
        <v>73771</v>
      </c>
      <c r="H14" s="14">
        <v>48359</v>
      </c>
      <c r="I14" s="14">
        <v>14019</v>
      </c>
      <c r="J14" s="14">
        <v>67043</v>
      </c>
      <c r="K14" s="14">
        <v>47295</v>
      </c>
      <c r="L14" s="14">
        <v>60769</v>
      </c>
      <c r="M14" s="14">
        <v>22937</v>
      </c>
      <c r="N14" s="14">
        <v>14396</v>
      </c>
      <c r="O14" s="12">
        <f t="shared" si="2"/>
        <v>592847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2633</v>
      </c>
      <c r="C15" s="14">
        <v>2817</v>
      </c>
      <c r="D15" s="14">
        <v>2115</v>
      </c>
      <c r="E15" s="14">
        <v>388</v>
      </c>
      <c r="F15" s="14">
        <v>2399</v>
      </c>
      <c r="G15" s="14">
        <v>4641</v>
      </c>
      <c r="H15" s="14">
        <v>2297</v>
      </c>
      <c r="I15" s="14">
        <v>725</v>
      </c>
      <c r="J15" s="14">
        <v>2024</v>
      </c>
      <c r="K15" s="14">
        <v>1924</v>
      </c>
      <c r="L15" s="14">
        <v>1848</v>
      </c>
      <c r="M15" s="14">
        <v>873</v>
      </c>
      <c r="N15" s="14">
        <v>445</v>
      </c>
      <c r="O15" s="12">
        <f t="shared" si="2"/>
        <v>25129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9138</v>
      </c>
      <c r="C16" s="14">
        <f>C17+C18+C19</f>
        <v>6559</v>
      </c>
      <c r="D16" s="14">
        <f>D17+D18+D19</f>
        <v>8066</v>
      </c>
      <c r="E16" s="14">
        <f>E17+E18+E19</f>
        <v>910</v>
      </c>
      <c r="F16" s="14">
        <f aca="true" t="shared" si="5" ref="F16:N16">F17+F18+F19</f>
        <v>6465</v>
      </c>
      <c r="G16" s="14">
        <f t="shared" si="5"/>
        <v>10861</v>
      </c>
      <c r="H16" s="14">
        <f>H17+H18+H19</f>
        <v>6540</v>
      </c>
      <c r="I16" s="14">
        <f>I17+I18+I19</f>
        <v>2005</v>
      </c>
      <c r="J16" s="14">
        <f>J17+J18+J19</f>
        <v>9254</v>
      </c>
      <c r="K16" s="14">
        <f>K17+K18+K19</f>
        <v>6256</v>
      </c>
      <c r="L16" s="14">
        <f>L17+L18+L19</f>
        <v>8325</v>
      </c>
      <c r="M16" s="14">
        <f t="shared" si="5"/>
        <v>2554</v>
      </c>
      <c r="N16" s="14">
        <f t="shared" si="5"/>
        <v>1312</v>
      </c>
      <c r="O16" s="12">
        <f t="shared" si="2"/>
        <v>78245</v>
      </c>
    </row>
    <row r="17" spans="1:26" ht="18.75" customHeight="1">
      <c r="A17" s="15" t="s">
        <v>16</v>
      </c>
      <c r="B17" s="14">
        <v>9082</v>
      </c>
      <c r="C17" s="14">
        <v>6533</v>
      </c>
      <c r="D17" s="14">
        <v>8032</v>
      </c>
      <c r="E17" s="14">
        <v>907</v>
      </c>
      <c r="F17" s="14">
        <v>6430</v>
      </c>
      <c r="G17" s="14">
        <v>10817</v>
      </c>
      <c r="H17" s="14">
        <v>6503</v>
      </c>
      <c r="I17" s="14">
        <v>1997</v>
      </c>
      <c r="J17" s="14">
        <v>9219</v>
      </c>
      <c r="K17" s="14">
        <v>6223</v>
      </c>
      <c r="L17" s="14">
        <v>8282</v>
      </c>
      <c r="M17" s="14">
        <v>2541</v>
      </c>
      <c r="N17" s="14">
        <v>1299</v>
      </c>
      <c r="O17" s="12">
        <f t="shared" si="2"/>
        <v>77865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53</v>
      </c>
      <c r="C18" s="14">
        <v>25</v>
      </c>
      <c r="D18" s="14">
        <v>32</v>
      </c>
      <c r="E18" s="14">
        <v>3</v>
      </c>
      <c r="F18" s="14">
        <v>30</v>
      </c>
      <c r="G18" s="14">
        <v>38</v>
      </c>
      <c r="H18" s="14">
        <v>34</v>
      </c>
      <c r="I18" s="14">
        <v>5</v>
      </c>
      <c r="J18" s="14">
        <v>27</v>
      </c>
      <c r="K18" s="14">
        <v>31</v>
      </c>
      <c r="L18" s="14">
        <v>40</v>
      </c>
      <c r="M18" s="14">
        <v>13</v>
      </c>
      <c r="N18" s="14">
        <v>13</v>
      </c>
      <c r="O18" s="12">
        <f t="shared" si="2"/>
        <v>344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1</v>
      </c>
      <c r="D19" s="14">
        <v>2</v>
      </c>
      <c r="E19" s="14">
        <v>0</v>
      </c>
      <c r="F19" s="14">
        <v>5</v>
      </c>
      <c r="G19" s="14">
        <v>6</v>
      </c>
      <c r="H19" s="14">
        <v>3</v>
      </c>
      <c r="I19" s="14">
        <v>3</v>
      </c>
      <c r="J19" s="14">
        <v>8</v>
      </c>
      <c r="K19" s="14">
        <v>2</v>
      </c>
      <c r="L19" s="14">
        <v>3</v>
      </c>
      <c r="M19" s="14">
        <v>0</v>
      </c>
      <c r="N19" s="14">
        <v>0</v>
      </c>
      <c r="O19" s="12">
        <f t="shared" si="2"/>
        <v>36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95544</v>
      </c>
      <c r="C20" s="18">
        <f>C21+C22+C23</f>
        <v>58341</v>
      </c>
      <c r="D20" s="18">
        <f>D21+D22+D23</f>
        <v>64844</v>
      </c>
      <c r="E20" s="18">
        <f>E21+E22+E23</f>
        <v>8701</v>
      </c>
      <c r="F20" s="18">
        <f aca="true" t="shared" si="6" ref="F20:N20">F21+F22+F23</f>
        <v>55173</v>
      </c>
      <c r="G20" s="18">
        <f t="shared" si="6"/>
        <v>82174</v>
      </c>
      <c r="H20" s="18">
        <f>H21+H22+H23</f>
        <v>64666</v>
      </c>
      <c r="I20" s="18">
        <f>I21+I22+I23</f>
        <v>18235</v>
      </c>
      <c r="J20" s="18">
        <f>J21+J22+J23</f>
        <v>83849</v>
      </c>
      <c r="K20" s="18">
        <f>K21+K22+K23</f>
        <v>52191</v>
      </c>
      <c r="L20" s="18">
        <f>L21+L22+L23</f>
        <v>85773</v>
      </c>
      <c r="M20" s="18">
        <f t="shared" si="6"/>
        <v>26405</v>
      </c>
      <c r="N20" s="18">
        <f t="shared" si="6"/>
        <v>14883</v>
      </c>
      <c r="O20" s="12">
        <f aca="true" t="shared" si="7" ref="O20:O26">SUM(B20:N20)</f>
        <v>710779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49574</v>
      </c>
      <c r="C21" s="14">
        <v>32954</v>
      </c>
      <c r="D21" s="14">
        <v>32183</v>
      </c>
      <c r="E21" s="14">
        <v>4666</v>
      </c>
      <c r="F21" s="14">
        <v>28869</v>
      </c>
      <c r="G21" s="14">
        <v>42470</v>
      </c>
      <c r="H21" s="14">
        <v>35878</v>
      </c>
      <c r="I21" s="14">
        <v>10294</v>
      </c>
      <c r="J21" s="14">
        <v>44952</v>
      </c>
      <c r="K21" s="14">
        <v>27032</v>
      </c>
      <c r="L21" s="14">
        <v>43209</v>
      </c>
      <c r="M21" s="14">
        <v>13230</v>
      </c>
      <c r="N21" s="14">
        <v>7365</v>
      </c>
      <c r="O21" s="12">
        <f t="shared" si="7"/>
        <v>372676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44716</v>
      </c>
      <c r="C22" s="14">
        <v>24311</v>
      </c>
      <c r="D22" s="14">
        <v>31879</v>
      </c>
      <c r="E22" s="14">
        <v>3872</v>
      </c>
      <c r="F22" s="14">
        <v>25496</v>
      </c>
      <c r="G22" s="14">
        <v>38014</v>
      </c>
      <c r="H22" s="14">
        <v>27918</v>
      </c>
      <c r="I22" s="14">
        <v>7691</v>
      </c>
      <c r="J22" s="14">
        <v>38018</v>
      </c>
      <c r="K22" s="14">
        <v>24421</v>
      </c>
      <c r="L22" s="14">
        <v>41604</v>
      </c>
      <c r="M22" s="14">
        <v>12825</v>
      </c>
      <c r="N22" s="14">
        <v>7348</v>
      </c>
      <c r="O22" s="12">
        <f t="shared" si="7"/>
        <v>328113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1254</v>
      </c>
      <c r="C23" s="14">
        <v>1076</v>
      </c>
      <c r="D23" s="14">
        <v>782</v>
      </c>
      <c r="E23" s="14">
        <v>163</v>
      </c>
      <c r="F23" s="14">
        <v>808</v>
      </c>
      <c r="G23" s="14">
        <v>1690</v>
      </c>
      <c r="H23" s="14">
        <v>870</v>
      </c>
      <c r="I23" s="14">
        <v>250</v>
      </c>
      <c r="J23" s="14">
        <v>879</v>
      </c>
      <c r="K23" s="14">
        <v>738</v>
      </c>
      <c r="L23" s="14">
        <v>960</v>
      </c>
      <c r="M23" s="14">
        <v>350</v>
      </c>
      <c r="N23" s="14">
        <v>170</v>
      </c>
      <c r="O23" s="12">
        <f t="shared" si="7"/>
        <v>9990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117180</v>
      </c>
      <c r="C24" s="14">
        <f>C25+C26</f>
        <v>83384</v>
      </c>
      <c r="D24" s="14">
        <f>D25+D26</f>
        <v>94456</v>
      </c>
      <c r="E24" s="14">
        <f>E25+E26</f>
        <v>14192</v>
      </c>
      <c r="F24" s="14">
        <f aca="true" t="shared" si="8" ref="F24:N24">F25+F26</f>
        <v>83632</v>
      </c>
      <c r="G24" s="14">
        <f t="shared" si="8"/>
        <v>125159</v>
      </c>
      <c r="H24" s="14">
        <f>H25+H26</f>
        <v>81849</v>
      </c>
      <c r="I24" s="14">
        <f>I25+I26</f>
        <v>22853</v>
      </c>
      <c r="J24" s="14">
        <f>J25+J26</f>
        <v>90818</v>
      </c>
      <c r="K24" s="14">
        <f>K25+K26</f>
        <v>67964</v>
      </c>
      <c r="L24" s="14">
        <f>L25+L26</f>
        <v>75507</v>
      </c>
      <c r="M24" s="14">
        <f t="shared" si="8"/>
        <v>22571</v>
      </c>
      <c r="N24" s="14">
        <f t="shared" si="8"/>
        <v>12504</v>
      </c>
      <c r="O24" s="12">
        <f t="shared" si="7"/>
        <v>892069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53748</v>
      </c>
      <c r="C25" s="14">
        <v>44619</v>
      </c>
      <c r="D25" s="14">
        <v>48148</v>
      </c>
      <c r="E25" s="14">
        <v>7909</v>
      </c>
      <c r="F25" s="14">
        <v>44642</v>
      </c>
      <c r="G25" s="14">
        <v>68602</v>
      </c>
      <c r="H25" s="14">
        <v>46256</v>
      </c>
      <c r="I25" s="14">
        <v>13876</v>
      </c>
      <c r="J25" s="14">
        <v>42592</v>
      </c>
      <c r="K25" s="14">
        <v>35767</v>
      </c>
      <c r="L25" s="14">
        <v>36152</v>
      </c>
      <c r="M25" s="14">
        <v>10995</v>
      </c>
      <c r="N25" s="14">
        <v>5524</v>
      </c>
      <c r="O25" s="12">
        <f t="shared" si="7"/>
        <v>458830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63432</v>
      </c>
      <c r="C26" s="14">
        <v>38765</v>
      </c>
      <c r="D26" s="14">
        <v>46308</v>
      </c>
      <c r="E26" s="14">
        <v>6283</v>
      </c>
      <c r="F26" s="14">
        <v>38990</v>
      </c>
      <c r="G26" s="14">
        <v>56557</v>
      </c>
      <c r="H26" s="14">
        <v>35593</v>
      </c>
      <c r="I26" s="14">
        <v>8977</v>
      </c>
      <c r="J26" s="14">
        <v>48226</v>
      </c>
      <c r="K26" s="14">
        <v>32197</v>
      </c>
      <c r="L26" s="14">
        <v>39355</v>
      </c>
      <c r="M26" s="14">
        <v>11576</v>
      </c>
      <c r="N26" s="14">
        <v>6980</v>
      </c>
      <c r="O26" s="12">
        <f t="shared" si="7"/>
        <v>433239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805779.5546714</v>
      </c>
      <c r="C36" s="60">
        <f aca="true" t="shared" si="11" ref="C36:N36">C37+C38+C39+C40</f>
        <v>555117.5009585</v>
      </c>
      <c r="D36" s="60">
        <f t="shared" si="11"/>
        <v>614643.5942677001</v>
      </c>
      <c r="E36" s="60">
        <f t="shared" si="11"/>
        <v>109830.557296</v>
      </c>
      <c r="F36" s="60">
        <f t="shared" si="11"/>
        <v>576628.8436665</v>
      </c>
      <c r="G36" s="60">
        <f t="shared" si="11"/>
        <v>690643.7792000001</v>
      </c>
      <c r="H36" s="60">
        <f t="shared" si="11"/>
        <v>571944.6799999999</v>
      </c>
      <c r="I36" s="60">
        <f>I37+I38+I39+I40</f>
        <v>159367.5159912</v>
      </c>
      <c r="J36" s="60">
        <f>J37+J38+J39+J40</f>
        <v>670078.2116802001</v>
      </c>
      <c r="K36" s="60">
        <f>K37+K38+K39+K40</f>
        <v>536384.7370682</v>
      </c>
      <c r="L36" s="60">
        <f>L37+L38+L39+L40</f>
        <v>651816.70796336</v>
      </c>
      <c r="M36" s="60">
        <f t="shared" si="11"/>
        <v>263849.21113618</v>
      </c>
      <c r="N36" s="60">
        <f t="shared" si="11"/>
        <v>152219.69751264</v>
      </c>
      <c r="O36" s="60">
        <f>O37+O38+O39+O40</f>
        <v>6358304.591411879</v>
      </c>
    </row>
    <row r="37" spans="1:15" ht="18.75" customHeight="1">
      <c r="A37" s="57" t="s">
        <v>50</v>
      </c>
      <c r="B37" s="54">
        <f aca="true" t="shared" si="12" ref="B37:N37">B29*B7</f>
        <v>800236.7010000001</v>
      </c>
      <c r="C37" s="54">
        <f t="shared" si="12"/>
        <v>550302.546</v>
      </c>
      <c r="D37" s="54">
        <f t="shared" si="12"/>
        <v>604089.9428000001</v>
      </c>
      <c r="E37" s="54">
        <f t="shared" si="12"/>
        <v>109449.298</v>
      </c>
      <c r="F37" s="54">
        <f t="shared" si="12"/>
        <v>576146.769</v>
      </c>
      <c r="G37" s="54">
        <f t="shared" si="12"/>
        <v>685912.2696</v>
      </c>
      <c r="H37" s="54">
        <f t="shared" si="12"/>
        <v>567757.992</v>
      </c>
      <c r="I37" s="54">
        <f>I29*I7</f>
        <v>159160.4136</v>
      </c>
      <c r="J37" s="54">
        <f>J29*J7</f>
        <v>664803.464</v>
      </c>
      <c r="K37" s="54">
        <f>K29*K7</f>
        <v>532281.737</v>
      </c>
      <c r="L37" s="54">
        <f>L29*L7</f>
        <v>647056.9747</v>
      </c>
      <c r="M37" s="54">
        <f t="shared" si="12"/>
        <v>261001.47599999997</v>
      </c>
      <c r="N37" s="54">
        <f t="shared" si="12"/>
        <v>151950.15</v>
      </c>
      <c r="O37" s="56">
        <f>SUM(B37:N37)</f>
        <v>6310149.7337</v>
      </c>
    </row>
    <row r="38" spans="1:15" ht="18.75" customHeight="1">
      <c r="A38" s="57" t="s">
        <v>51</v>
      </c>
      <c r="B38" s="54">
        <f aca="true" t="shared" si="13" ref="B38:N38">B30*B7</f>
        <v>-2373.0663286</v>
      </c>
      <c r="C38" s="54">
        <f t="shared" si="13"/>
        <v>-1600.5950415</v>
      </c>
      <c r="D38" s="54">
        <f t="shared" si="13"/>
        <v>-1794.5985323</v>
      </c>
      <c r="E38" s="54">
        <f t="shared" si="13"/>
        <v>-265.020704</v>
      </c>
      <c r="F38" s="54">
        <f t="shared" si="13"/>
        <v>-1679.3253335000002</v>
      </c>
      <c r="G38" s="54">
        <f t="shared" si="13"/>
        <v>-2022.1704000000002</v>
      </c>
      <c r="H38" s="54">
        <f t="shared" si="13"/>
        <v>-1563.072</v>
      </c>
      <c r="I38" s="54">
        <f>I30*I7</f>
        <v>-447.73760880000003</v>
      </c>
      <c r="J38" s="54">
        <f>J30*J7</f>
        <v>-1913.7323198</v>
      </c>
      <c r="K38" s="54">
        <f>K30*K7</f>
        <v>-1522.5099318</v>
      </c>
      <c r="L38" s="54">
        <f>L30*L7</f>
        <v>-1900.7667366399999</v>
      </c>
      <c r="M38" s="54">
        <f t="shared" si="13"/>
        <v>-761.36486382</v>
      </c>
      <c r="N38" s="54">
        <f t="shared" si="13"/>
        <v>-449.49248736000004</v>
      </c>
      <c r="O38" s="25">
        <f>SUM(B38:N38)</f>
        <v>-18293.452288119996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-80962.8</v>
      </c>
      <c r="C42" s="25">
        <f aca="true" t="shared" si="15" ref="C42:N42">+C43+C46+C58+C59</f>
        <v>-83565.8</v>
      </c>
      <c r="D42" s="25">
        <f t="shared" si="15"/>
        <v>-71028</v>
      </c>
      <c r="E42" s="25">
        <f t="shared" si="15"/>
        <v>-6821</v>
      </c>
      <c r="F42" s="25">
        <f t="shared" si="15"/>
        <v>-54866.6</v>
      </c>
      <c r="G42" s="25">
        <f t="shared" si="15"/>
        <v>-94884.4</v>
      </c>
      <c r="H42" s="25">
        <f t="shared" si="15"/>
        <v>-85034.8</v>
      </c>
      <c r="I42" s="25">
        <f>+I43+I46+I58+I59</f>
        <v>-29257</v>
      </c>
      <c r="J42" s="25">
        <f>+J43+J46+J58+J59</f>
        <v>-55312.8</v>
      </c>
      <c r="K42" s="25">
        <f>+K43+K46+K58+K59</f>
        <v>-66750.8</v>
      </c>
      <c r="L42" s="25">
        <f>+L43+L46+L58+L59</f>
        <v>-57163.4</v>
      </c>
      <c r="M42" s="25">
        <f t="shared" si="15"/>
        <v>-28925.6</v>
      </c>
      <c r="N42" s="25">
        <f t="shared" si="15"/>
        <v>-19638.4</v>
      </c>
      <c r="O42" s="25">
        <f>+O43+O46+O58+O59</f>
        <v>-734211.4</v>
      </c>
    </row>
    <row r="43" spans="1:15" ht="18.75" customHeight="1">
      <c r="A43" s="17" t="s">
        <v>55</v>
      </c>
      <c r="B43" s="26">
        <f>B44+B45</f>
        <v>-80962.8</v>
      </c>
      <c r="C43" s="26">
        <f>C44+C45</f>
        <v>-83565.8</v>
      </c>
      <c r="D43" s="26">
        <f>D44+D45</f>
        <v>-70528</v>
      </c>
      <c r="E43" s="26">
        <f>E44+E45</f>
        <v>-6821</v>
      </c>
      <c r="F43" s="26">
        <f aca="true" t="shared" si="16" ref="F43:N43">F44+F45</f>
        <v>-54366.6</v>
      </c>
      <c r="G43" s="26">
        <f t="shared" si="16"/>
        <v>-94384.4</v>
      </c>
      <c r="H43" s="26">
        <f t="shared" si="16"/>
        <v>-84534.8</v>
      </c>
      <c r="I43" s="26">
        <f>I44+I45</f>
        <v>-24757</v>
      </c>
      <c r="J43" s="26">
        <f>J44+J45</f>
        <v>-55312.8</v>
      </c>
      <c r="K43" s="26">
        <f>K44+K45</f>
        <v>-66750.8</v>
      </c>
      <c r="L43" s="26">
        <f>L44+L45</f>
        <v>-57163.4</v>
      </c>
      <c r="M43" s="26">
        <f t="shared" si="16"/>
        <v>-28925.6</v>
      </c>
      <c r="N43" s="26">
        <f t="shared" si="16"/>
        <v>-19638.4</v>
      </c>
      <c r="O43" s="25">
        <f aca="true" t="shared" si="17" ref="O43:O59">SUM(B43:N43)</f>
        <v>-727711.4</v>
      </c>
    </row>
    <row r="44" spans="1:26" ht="18.75" customHeight="1">
      <c r="A44" s="13" t="s">
        <v>56</v>
      </c>
      <c r="B44" s="20">
        <f>ROUND(-B9*$D$3,2)</f>
        <v>-80962.8</v>
      </c>
      <c r="C44" s="20">
        <f>ROUND(-C9*$D$3,2)</f>
        <v>-83565.8</v>
      </c>
      <c r="D44" s="20">
        <f>ROUND(-D9*$D$3,2)</f>
        <v>-70528</v>
      </c>
      <c r="E44" s="20">
        <f>ROUND(-E9*$D$3,2)</f>
        <v>-6821</v>
      </c>
      <c r="F44" s="20">
        <f aca="true" t="shared" si="18" ref="F44:N44">ROUND(-F9*$D$3,2)</f>
        <v>-54366.6</v>
      </c>
      <c r="G44" s="20">
        <f t="shared" si="18"/>
        <v>-94384.4</v>
      </c>
      <c r="H44" s="20">
        <f t="shared" si="18"/>
        <v>-84534.8</v>
      </c>
      <c r="I44" s="20">
        <f>ROUND(-I9*$D$3,2)</f>
        <v>-24757</v>
      </c>
      <c r="J44" s="20">
        <f>ROUND(-J9*$D$3,2)</f>
        <v>-55312.8</v>
      </c>
      <c r="K44" s="20">
        <f>ROUND(-K9*$D$3,2)</f>
        <v>-66750.8</v>
      </c>
      <c r="L44" s="20">
        <f>ROUND(-L9*$D$3,2)</f>
        <v>-57163.4</v>
      </c>
      <c r="M44" s="20">
        <f t="shared" si="18"/>
        <v>-28925.6</v>
      </c>
      <c r="N44" s="20">
        <f t="shared" si="18"/>
        <v>-19638.4</v>
      </c>
      <c r="O44" s="46">
        <f t="shared" si="17"/>
        <v>-727711.4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103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724816.7546714</v>
      </c>
      <c r="C61" s="29">
        <f t="shared" si="21"/>
        <v>471551.7009585</v>
      </c>
      <c r="D61" s="29">
        <f t="shared" si="21"/>
        <v>543615.5942677001</v>
      </c>
      <c r="E61" s="29">
        <f t="shared" si="21"/>
        <v>103009.557296</v>
      </c>
      <c r="F61" s="29">
        <f t="shared" si="21"/>
        <v>521762.24366649997</v>
      </c>
      <c r="G61" s="29">
        <f t="shared" si="21"/>
        <v>595759.3792000001</v>
      </c>
      <c r="H61" s="29">
        <f t="shared" si="21"/>
        <v>486909.87999999995</v>
      </c>
      <c r="I61" s="29">
        <f t="shared" si="21"/>
        <v>130110.5159912</v>
      </c>
      <c r="J61" s="29">
        <f>+J36+J42</f>
        <v>614765.4116802</v>
      </c>
      <c r="K61" s="29">
        <f>+K36+K42</f>
        <v>469633.93706820003</v>
      </c>
      <c r="L61" s="29">
        <f>+L36+L42</f>
        <v>594653.30796336</v>
      </c>
      <c r="M61" s="29">
        <f t="shared" si="21"/>
        <v>234923.61113617997</v>
      </c>
      <c r="N61" s="29">
        <f t="shared" si="21"/>
        <v>132581.29751264</v>
      </c>
      <c r="O61" s="29">
        <f>SUM(B61:N61)</f>
        <v>5624093.19141188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0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724816.7500000001</v>
      </c>
      <c r="C64" s="36">
        <f aca="true" t="shared" si="22" ref="C64:N64">SUM(C65:C78)</f>
        <v>471551.70000000007</v>
      </c>
      <c r="D64" s="36">
        <f t="shared" si="22"/>
        <v>543615.59</v>
      </c>
      <c r="E64" s="36">
        <f t="shared" si="22"/>
        <v>103009.56</v>
      </c>
      <c r="F64" s="36">
        <f t="shared" si="22"/>
        <v>521762.24</v>
      </c>
      <c r="G64" s="36">
        <f t="shared" si="22"/>
        <v>595759.38</v>
      </c>
      <c r="H64" s="36">
        <f t="shared" si="22"/>
        <v>486909.88</v>
      </c>
      <c r="I64" s="36">
        <f t="shared" si="22"/>
        <v>130110.51</v>
      </c>
      <c r="J64" s="36">
        <f t="shared" si="22"/>
        <v>614765.42</v>
      </c>
      <c r="K64" s="36">
        <f t="shared" si="22"/>
        <v>469633.94</v>
      </c>
      <c r="L64" s="36">
        <f t="shared" si="22"/>
        <v>594653.3</v>
      </c>
      <c r="M64" s="36">
        <f t="shared" si="22"/>
        <v>234923.62</v>
      </c>
      <c r="N64" s="36">
        <f t="shared" si="22"/>
        <v>132581.3</v>
      </c>
      <c r="O64" s="29">
        <f>SUM(O65:O78)</f>
        <v>5624093.1899999995</v>
      </c>
    </row>
    <row r="65" spans="1:16" ht="18.75" customHeight="1">
      <c r="A65" s="17" t="s">
        <v>70</v>
      </c>
      <c r="B65" s="36">
        <f>137208.6+1151.8</f>
        <v>138360.4</v>
      </c>
      <c r="C65" s="36">
        <f>139189.33+1169.01</f>
        <v>140358.34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278718.74</v>
      </c>
      <c r="P65"/>
    </row>
    <row r="66" spans="1:16" ht="18.75" customHeight="1">
      <c r="A66" s="17" t="s">
        <v>71</v>
      </c>
      <c r="B66" s="36">
        <f>582949.31+3507.04</f>
        <v>586456.3500000001</v>
      </c>
      <c r="C66" s="36">
        <f>328339.34+2854.02</f>
        <v>331193.36000000004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917649.7100000002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543615.59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543615.59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103009.56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103009.56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521762.24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521762.24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595759.38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595759.38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486909.88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486909.88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130110.51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130110.51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614765.42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614765.42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469633.94</v>
      </c>
      <c r="L74" s="35">
        <v>0</v>
      </c>
      <c r="M74" s="35">
        <v>0</v>
      </c>
      <c r="N74" s="35">
        <v>0</v>
      </c>
      <c r="O74" s="29">
        <f t="shared" si="23"/>
        <v>469633.94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594653.3</v>
      </c>
      <c r="M75" s="35">
        <v>0</v>
      </c>
      <c r="N75" s="61">
        <v>0</v>
      </c>
      <c r="O75" s="26">
        <f t="shared" si="23"/>
        <v>594653.3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234923.62</v>
      </c>
      <c r="N76" s="35">
        <v>0</v>
      </c>
      <c r="O76" s="29">
        <f t="shared" si="23"/>
        <v>234923.62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132581.3</v>
      </c>
      <c r="O77" s="26">
        <f t="shared" si="23"/>
        <v>132581.3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2.3429275965410676</v>
      </c>
      <c r="C82" s="44">
        <v>2.2832831484021114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2.040657479061137</v>
      </c>
      <c r="C83" s="44">
        <v>1.9264395375745609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1.8693343650231637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2.603236721877222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2.18312514165941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1.7315140810685392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2.036534967039266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90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1.9931902045024763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91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1.9778810770457649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92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2.227992286235962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93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2.130006635614496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94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2.530933851462168</v>
      </c>
      <c r="N93" s="44">
        <v>0</v>
      </c>
      <c r="O93" s="62"/>
      <c r="Y93"/>
    </row>
    <row r="94" spans="1:26" ht="18.75" customHeight="1">
      <c r="A94" s="34" t="s">
        <v>95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2.4793904536703915</v>
      </c>
      <c r="O94" s="50"/>
      <c r="P94"/>
      <c r="Z94"/>
    </row>
    <row r="95" spans="1:14" ht="21" customHeight="1">
      <c r="A95" s="67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109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2017-12-08T13:10:04Z</dcterms:modified>
  <cp:category/>
  <cp:version/>
  <cp:contentType/>
  <cp:contentStatus/>
</cp:coreProperties>
</file>