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28" sheetId="1" r:id="rId1"/>
  </sheets>
  <definedNames>
    <definedName name="_xlnm.Print_Area" localSheetId="0">'28'!$A$1:$K$134</definedName>
    <definedName name="_xlnm.Print_Titles" localSheetId="0">'28'!$4:$6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<sst xmlns="http://schemas.openxmlformats.org/spreadsheetml/2006/main" count="140" uniqueCount="140">
  <si>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</si>
  <si>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</si>
  <si>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</si>
  <si>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</si>
  <si>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</si>
  <si>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</si>
  <si>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</si>
  <si>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</si>
  <si>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</si>
  <si>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</si>
  <si>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</si>
  <si>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</si>
  <si>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</si>
  <si>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</si>
  <si>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</si>
  <si>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</si>
  <si>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</si>
  <si>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</si>
  <si>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</si>
  <si>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</si>
  <si>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</si>
  <si>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</si>
  <si>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</si>
  <si>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</si>
  <si>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</si>
  <si>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</si>
  <si>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</si>
  <si>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</si>
  <si>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</si>
  <si>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</si>
  <si>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</si>
  <si>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</si>
  <si>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</si>
  <si>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</si>
  <si>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</si>
  <si>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</si>
  <si>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</si>
  <si>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</si>
  <si>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</si>
  <si>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</si>
  <si>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</si>
  <si>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</si>
  <si>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</si>
  <si>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</si>
  <si>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</si>
  <si>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</si>
  <si>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</si>
  <si>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</si>
  <si>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</si>
  <si>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</si>
  <si>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</si>
  <si>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</si>
  <si>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</si>
  <si>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</si>
  <si>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</si>
  <si>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</si>
  <si>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</si>
  <si>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</si>
  <si>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</si>
  <si>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</si>
  <si>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</si>
  <si>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</si>
  <si>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</si>
  <si>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</si>
  <si>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</si>
  <si>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</si>
  <si>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</si>
  <si>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</si>
  <si>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</si>
  <si>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</si>
  <si>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</si>
  <si>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</si>
  <si>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</si>
  <si>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</si>
  <si>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</si>
  <si>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</si>
  <si>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</si>
  <si>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</si>
  <si>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</si>
  <si>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</si>
  <si>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</si>
  <si>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</si>
  <si>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</si>
  <si>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</si>
  <si>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</si>
  <si>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</si>
  <si>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</si>
  <si>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</si>
  <si>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</si>
  <si>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</si>
  <si>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</si>
  <si>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</si>
  <si>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</si>
  <si>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</si>
  <si>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</si>
  <si>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</si>
  <si>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</si>
  <si>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</si>
  <si>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</si>
  <si>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</si>
  <si>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</si>
  <si>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</si>
  <si>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</si>
  <si>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</si>
  <si>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</si>
  <si>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</si>
  <si>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</si>
  <si>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</si>
  <si>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</si>
  <si>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</si>
  <si>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</si>
  <si>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</si>
  <si>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</si>
  <si>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</si>
  <si>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</si>
  <si>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</si>
  <si>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</si>
  <si>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</si>
  <si>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</si>
  <si>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</si>
  <si>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</si>
  <si>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</si>
  <si>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</si>
  <si>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</si>
  <si>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</si>
  <si>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</si>
  <si>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</si>
  <si>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</si>
  <si>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</si>
  <si>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</si>
  <si>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</si>
  <si>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</si>
  <si>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</si>
  <si>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</si>
  <si>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</si>
  <si>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</si>
  <si>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28/12/17 - VENCIMENTO 08/01/18</t>
  </si>
  <si>
    <t>6.3. Revisão de Remuneração pelo Transporte Coletivo ¹</t>
  </si>
  <si>
    <t>Nota:</t>
  </si>
  <si>
    <t>¹ Alteração da tarifa de remuneração por passageiro referente ao período de operação de 13/12/17 a 27/12/17).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</si>
</sst>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27">
      <selection activeCell="A138" sqref="A138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416977</v>
      </c>
      <c r="C7" s="9">
        <f t="shared" si="0"/>
        <v>541347</v>
      </c>
      <c r="D7" s="9">
        <f t="shared" si="0"/>
        <v>574276</v>
      </c>
      <c r="E7" s="9">
        <f t="shared" si="0"/>
        <v>359717</v>
      </c>
      <c r="F7" s="9">
        <f t="shared" si="0"/>
        <v>526260</v>
      </c>
      <c r="G7" s="9">
        <f t="shared" si="0"/>
        <v>893884</v>
      </c>
      <c r="H7" s="9">
        <f t="shared" si="0"/>
        <v>356971</v>
      </c>
      <c r="I7" s="9">
        <f t="shared" si="0"/>
        <v>77546</v>
      </c>
      <c r="J7" s="9">
        <f t="shared" si="0"/>
        <v>225470</v>
      </c>
      <c r="K7" s="9">
        <f t="shared" si="0"/>
        <v>3972448</v>
      </c>
      <c r="L7" s="50"/>
    </row>
    <row r="8" spans="1:11" ht="17.25" customHeight="1">
      <c r="A8" s="10" t="s">
        <v>97</v>
      </c>
      <c r="B8" s="11">
        <f>B9+B12+B16</f>
        <v>216418</v>
      </c>
      <c r="C8" s="11">
        <f aca="true" t="shared" si="1" ref="C8:J8">C9+C12+C16</f>
        <v>288301</v>
      </c>
      <c r="D8" s="11">
        <f t="shared" si="1"/>
        <v>287934</v>
      </c>
      <c r="E8" s="11">
        <f t="shared" si="1"/>
        <v>190032</v>
      </c>
      <c r="F8" s="11">
        <f t="shared" si="1"/>
        <v>265087</v>
      </c>
      <c r="G8" s="11">
        <f t="shared" si="1"/>
        <v>443575</v>
      </c>
      <c r="H8" s="11">
        <f t="shared" si="1"/>
        <v>200813</v>
      </c>
      <c r="I8" s="11">
        <f t="shared" si="1"/>
        <v>36643</v>
      </c>
      <c r="J8" s="11">
        <f t="shared" si="1"/>
        <v>115473</v>
      </c>
      <c r="K8" s="11">
        <f>SUM(B8:J8)</f>
        <v>2044276</v>
      </c>
    </row>
    <row r="9" spans="1:11" ht="17.25" customHeight="1">
      <c r="A9" s="15" t="s">
        <v>16</v>
      </c>
      <c r="B9" s="13">
        <f>+B10+B11</f>
        <v>30898</v>
      </c>
      <c r="C9" s="13">
        <f aca="true" t="shared" si="2" ref="C9:J9">+C10+C11</f>
        <v>44412</v>
      </c>
      <c r="D9" s="13">
        <f t="shared" si="2"/>
        <v>41411</v>
      </c>
      <c r="E9" s="13">
        <f t="shared" si="2"/>
        <v>27615</v>
      </c>
      <c r="F9" s="13">
        <f t="shared" si="2"/>
        <v>32286</v>
      </c>
      <c r="G9" s="13">
        <f t="shared" si="2"/>
        <v>40016</v>
      </c>
      <c r="H9" s="13">
        <f t="shared" si="2"/>
        <v>32788</v>
      </c>
      <c r="I9" s="13">
        <f t="shared" si="2"/>
        <v>6454</v>
      </c>
      <c r="J9" s="13">
        <f t="shared" si="2"/>
        <v>15081</v>
      </c>
      <c r="K9" s="11">
        <f>SUM(B9:J9)</f>
        <v>270961</v>
      </c>
    </row>
    <row r="10" spans="1:11" ht="17.25" customHeight="1">
      <c r="A10" s="29" t="s">
        <v>17</v>
      </c>
      <c r="B10" s="13">
        <v>30898</v>
      </c>
      <c r="C10" s="13">
        <v>44412</v>
      </c>
      <c r="D10" s="13">
        <v>41411</v>
      </c>
      <c r="E10" s="13">
        <v>27615</v>
      </c>
      <c r="F10" s="13">
        <v>32286</v>
      </c>
      <c r="G10" s="13">
        <v>40016</v>
      </c>
      <c r="H10" s="13">
        <v>32788</v>
      </c>
      <c r="I10" s="13">
        <v>6454</v>
      </c>
      <c r="J10" s="13">
        <v>15081</v>
      </c>
      <c r="K10" s="11">
        <f>SUM(B10:J10)</f>
        <v>270961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175750</v>
      </c>
      <c r="C12" s="17">
        <f t="shared" si="3"/>
        <v>230824</v>
      </c>
      <c r="D12" s="17">
        <f t="shared" si="3"/>
        <v>233561</v>
      </c>
      <c r="E12" s="17">
        <f t="shared" si="3"/>
        <v>154055</v>
      </c>
      <c r="F12" s="17">
        <f t="shared" si="3"/>
        <v>218671</v>
      </c>
      <c r="G12" s="17">
        <f t="shared" si="3"/>
        <v>379313</v>
      </c>
      <c r="H12" s="17">
        <f t="shared" si="3"/>
        <v>159679</v>
      </c>
      <c r="I12" s="17">
        <f t="shared" si="3"/>
        <v>28308</v>
      </c>
      <c r="J12" s="17">
        <f t="shared" si="3"/>
        <v>95056</v>
      </c>
      <c r="K12" s="11">
        <f aca="true" t="shared" si="4" ref="K12:K27">SUM(B12:J12)</f>
        <v>1675217</v>
      </c>
    </row>
    <row r="13" spans="1:13" ht="17.25" customHeight="1">
      <c r="A13" s="14" t="s">
        <v>19</v>
      </c>
      <c r="B13" s="13">
        <v>87681</v>
      </c>
      <c r="C13" s="13">
        <v>123916</v>
      </c>
      <c r="D13" s="13">
        <v>129425</v>
      </c>
      <c r="E13" s="13">
        <v>82405</v>
      </c>
      <c r="F13" s="13">
        <v>115705</v>
      </c>
      <c r="G13" s="13">
        <v>185096</v>
      </c>
      <c r="H13" s="13">
        <v>77773</v>
      </c>
      <c r="I13" s="13">
        <v>16755</v>
      </c>
      <c r="J13" s="13">
        <v>52473</v>
      </c>
      <c r="K13" s="11">
        <f t="shared" si="4"/>
        <v>871229</v>
      </c>
      <c r="L13" s="50"/>
      <c r="M13" s="51"/>
    </row>
    <row r="14" spans="1:12" ht="17.25" customHeight="1">
      <c r="A14" s="14" t="s">
        <v>20</v>
      </c>
      <c r="B14" s="13">
        <v>85687</v>
      </c>
      <c r="C14" s="13">
        <v>103527</v>
      </c>
      <c r="D14" s="13">
        <v>101621</v>
      </c>
      <c r="E14" s="13">
        <v>69567</v>
      </c>
      <c r="F14" s="13">
        <v>100629</v>
      </c>
      <c r="G14" s="13">
        <v>190309</v>
      </c>
      <c r="H14" s="13">
        <v>79097</v>
      </c>
      <c r="I14" s="13">
        <v>11118</v>
      </c>
      <c r="J14" s="13">
        <v>41758</v>
      </c>
      <c r="K14" s="11">
        <f t="shared" si="4"/>
        <v>783313</v>
      </c>
      <c r="L14" s="50"/>
    </row>
    <row r="15" spans="1:11" ht="17.25" customHeight="1">
      <c r="A15" s="14" t="s">
        <v>21</v>
      </c>
      <c r="B15" s="13">
        <v>2382</v>
      </c>
      <c r="C15" s="13">
        <v>3381</v>
      </c>
      <c r="D15" s="13">
        <v>2515</v>
      </c>
      <c r="E15" s="13">
        <v>2083</v>
      </c>
      <c r="F15" s="13">
        <v>2337</v>
      </c>
      <c r="G15" s="13">
        <v>3908</v>
      </c>
      <c r="H15" s="13">
        <v>2809</v>
      </c>
      <c r="I15" s="13">
        <v>435</v>
      </c>
      <c r="J15" s="13">
        <v>825</v>
      </c>
      <c r="K15" s="11">
        <f t="shared" si="4"/>
        <v>20675</v>
      </c>
    </row>
    <row r="16" spans="1:11" ht="17.25" customHeight="1">
      <c r="A16" s="15" t="s">
        <v>93</v>
      </c>
      <c r="B16" s="13">
        <f>B17+B18+B19</f>
        <v>9770</v>
      </c>
      <c r="C16" s="13">
        <f aca="true" t="shared" si="5" ref="C16:J16">C17+C18+C19</f>
        <v>13065</v>
      </c>
      <c r="D16" s="13">
        <f t="shared" si="5"/>
        <v>12962</v>
      </c>
      <c r="E16" s="13">
        <f t="shared" si="5"/>
        <v>8362</v>
      </c>
      <c r="F16" s="13">
        <f t="shared" si="5"/>
        <v>14130</v>
      </c>
      <c r="G16" s="13">
        <f t="shared" si="5"/>
        <v>24246</v>
      </c>
      <c r="H16" s="13">
        <f t="shared" si="5"/>
        <v>8346</v>
      </c>
      <c r="I16" s="13">
        <f t="shared" si="5"/>
        <v>1881</v>
      </c>
      <c r="J16" s="13">
        <f t="shared" si="5"/>
        <v>5336</v>
      </c>
      <c r="K16" s="11">
        <f t="shared" si="4"/>
        <v>98098</v>
      </c>
    </row>
    <row r="17" spans="1:11" ht="17.25" customHeight="1">
      <c r="A17" s="14" t="s">
        <v>94</v>
      </c>
      <c r="B17" s="13">
        <v>9712</v>
      </c>
      <c r="C17" s="13">
        <v>12986</v>
      </c>
      <c r="D17" s="13">
        <v>12893</v>
      </c>
      <c r="E17" s="13">
        <v>8309</v>
      </c>
      <c r="F17" s="13">
        <v>14058</v>
      </c>
      <c r="G17" s="13">
        <v>24100</v>
      </c>
      <c r="H17" s="13">
        <v>8298</v>
      </c>
      <c r="I17" s="13">
        <v>1872</v>
      </c>
      <c r="J17" s="13">
        <v>5313</v>
      </c>
      <c r="K17" s="11">
        <f t="shared" si="4"/>
        <v>97541</v>
      </c>
    </row>
    <row r="18" spans="1:11" ht="17.25" customHeight="1">
      <c r="A18" s="14" t="s">
        <v>95</v>
      </c>
      <c r="B18" s="13">
        <v>45</v>
      </c>
      <c r="C18" s="13">
        <v>75</v>
      </c>
      <c r="D18" s="13">
        <v>66</v>
      </c>
      <c r="E18" s="13">
        <v>39</v>
      </c>
      <c r="F18" s="13">
        <v>65</v>
      </c>
      <c r="G18" s="13">
        <v>128</v>
      </c>
      <c r="H18" s="13">
        <v>28</v>
      </c>
      <c r="I18" s="13">
        <v>7</v>
      </c>
      <c r="J18" s="13">
        <v>19</v>
      </c>
      <c r="K18" s="11">
        <f t="shared" si="4"/>
        <v>472</v>
      </c>
    </row>
    <row r="19" spans="1:11" ht="17.25" customHeight="1">
      <c r="A19" s="14" t="s">
        <v>96</v>
      </c>
      <c r="B19" s="13">
        <v>13</v>
      </c>
      <c r="C19" s="13">
        <v>4</v>
      </c>
      <c r="D19" s="13">
        <v>3</v>
      </c>
      <c r="E19" s="13">
        <v>14</v>
      </c>
      <c r="F19" s="13">
        <v>7</v>
      </c>
      <c r="G19" s="13">
        <v>18</v>
      </c>
      <c r="H19" s="13">
        <v>20</v>
      </c>
      <c r="I19" s="13">
        <v>2</v>
      </c>
      <c r="J19" s="13">
        <v>4</v>
      </c>
      <c r="K19" s="11">
        <f t="shared" si="4"/>
        <v>85</v>
      </c>
    </row>
    <row r="20" spans="1:11" ht="17.25" customHeight="1">
      <c r="A20" s="16" t="s">
        <v>22</v>
      </c>
      <c r="B20" s="11">
        <f>+B21+B22+B23</f>
        <v>133037</v>
      </c>
      <c r="C20" s="11">
        <f aca="true" t="shared" si="6" ref="C20:J20">+C21+C22+C23</f>
        <v>153862</v>
      </c>
      <c r="D20" s="11">
        <f t="shared" si="6"/>
        <v>173565</v>
      </c>
      <c r="E20" s="11">
        <f t="shared" si="6"/>
        <v>103408</v>
      </c>
      <c r="F20" s="11">
        <f t="shared" si="6"/>
        <v>178876</v>
      </c>
      <c r="G20" s="11">
        <f t="shared" si="6"/>
        <v>337755</v>
      </c>
      <c r="H20" s="11">
        <f t="shared" si="6"/>
        <v>103179</v>
      </c>
      <c r="I20" s="11">
        <f t="shared" si="6"/>
        <v>23880</v>
      </c>
      <c r="J20" s="11">
        <f t="shared" si="6"/>
        <v>65214</v>
      </c>
      <c r="K20" s="11">
        <f t="shared" si="4"/>
        <v>1272776</v>
      </c>
    </row>
    <row r="21" spans="1:12" ht="17.25" customHeight="1">
      <c r="A21" s="12" t="s">
        <v>23</v>
      </c>
      <c r="B21" s="13">
        <v>73334</v>
      </c>
      <c r="C21" s="13">
        <v>92761</v>
      </c>
      <c r="D21" s="13">
        <v>107335</v>
      </c>
      <c r="E21" s="13">
        <v>61550</v>
      </c>
      <c r="F21" s="13">
        <v>104359</v>
      </c>
      <c r="G21" s="13">
        <v>179471</v>
      </c>
      <c r="H21" s="13">
        <v>57343</v>
      </c>
      <c r="I21" s="13">
        <v>15377</v>
      </c>
      <c r="J21" s="13">
        <v>39233</v>
      </c>
      <c r="K21" s="11">
        <f t="shared" si="4"/>
        <v>730763</v>
      </c>
      <c r="L21" s="50"/>
    </row>
    <row r="22" spans="1:12" ht="17.25" customHeight="1">
      <c r="A22" s="12" t="s">
        <v>24</v>
      </c>
      <c r="B22" s="13">
        <v>58481</v>
      </c>
      <c r="C22" s="13">
        <v>59591</v>
      </c>
      <c r="D22" s="13">
        <v>64977</v>
      </c>
      <c r="E22" s="13">
        <v>40976</v>
      </c>
      <c r="F22" s="13">
        <v>73211</v>
      </c>
      <c r="G22" s="13">
        <v>155950</v>
      </c>
      <c r="H22" s="13">
        <v>44750</v>
      </c>
      <c r="I22" s="13">
        <v>8302</v>
      </c>
      <c r="J22" s="13">
        <v>25549</v>
      </c>
      <c r="K22" s="11">
        <f t="shared" si="4"/>
        <v>531787</v>
      </c>
      <c r="L22" s="50"/>
    </row>
    <row r="23" spans="1:11" ht="17.25" customHeight="1">
      <c r="A23" s="12" t="s">
        <v>25</v>
      </c>
      <c r="B23" s="13">
        <v>1222</v>
      </c>
      <c r="C23" s="13">
        <v>1510</v>
      </c>
      <c r="D23" s="13">
        <v>1253</v>
      </c>
      <c r="E23" s="13">
        <v>882</v>
      </c>
      <c r="F23" s="13">
        <v>1306</v>
      </c>
      <c r="G23" s="13">
        <v>2334</v>
      </c>
      <c r="H23" s="13">
        <v>1086</v>
      </c>
      <c r="I23" s="13">
        <v>201</v>
      </c>
      <c r="J23" s="13">
        <v>432</v>
      </c>
      <c r="K23" s="11">
        <f t="shared" si="4"/>
        <v>10226</v>
      </c>
    </row>
    <row r="24" spans="1:11" ht="17.25" customHeight="1">
      <c r="A24" s="16" t="s">
        <v>26</v>
      </c>
      <c r="B24" s="13">
        <f>+B25+B26</f>
        <v>67522</v>
      </c>
      <c r="C24" s="13">
        <f aca="true" t="shared" si="7" ref="C24:J24">+C25+C26</f>
        <v>99184</v>
      </c>
      <c r="D24" s="13">
        <f t="shared" si="7"/>
        <v>112777</v>
      </c>
      <c r="E24" s="13">
        <f t="shared" si="7"/>
        <v>66277</v>
      </c>
      <c r="F24" s="13">
        <f t="shared" si="7"/>
        <v>82297</v>
      </c>
      <c r="G24" s="13">
        <f t="shared" si="7"/>
        <v>112554</v>
      </c>
      <c r="H24" s="13">
        <f t="shared" si="7"/>
        <v>51642</v>
      </c>
      <c r="I24" s="13">
        <f t="shared" si="7"/>
        <v>17023</v>
      </c>
      <c r="J24" s="13">
        <f t="shared" si="7"/>
        <v>44783</v>
      </c>
      <c r="K24" s="11">
        <f t="shared" si="4"/>
        <v>654059</v>
      </c>
    </row>
    <row r="25" spans="1:12" ht="17.25" customHeight="1">
      <c r="A25" s="12" t="s">
        <v>115</v>
      </c>
      <c r="B25" s="13">
        <v>53066</v>
      </c>
      <c r="C25" s="13">
        <v>81380</v>
      </c>
      <c r="D25" s="13">
        <v>94270</v>
      </c>
      <c r="E25" s="13">
        <v>55229</v>
      </c>
      <c r="F25" s="13">
        <v>67589</v>
      </c>
      <c r="G25" s="13">
        <v>90592</v>
      </c>
      <c r="H25" s="13">
        <v>41523</v>
      </c>
      <c r="I25" s="13">
        <v>15009</v>
      </c>
      <c r="J25" s="13">
        <v>37483</v>
      </c>
      <c r="K25" s="11">
        <f t="shared" si="4"/>
        <v>536141</v>
      </c>
      <c r="L25" s="50"/>
    </row>
    <row r="26" spans="1:12" ht="17.25" customHeight="1">
      <c r="A26" s="12" t="s">
        <v>116</v>
      </c>
      <c r="B26" s="13">
        <v>14456</v>
      </c>
      <c r="C26" s="13">
        <v>17804</v>
      </c>
      <c r="D26" s="13">
        <v>18507</v>
      </c>
      <c r="E26" s="13">
        <v>11048</v>
      </c>
      <c r="F26" s="13">
        <v>14708</v>
      </c>
      <c r="G26" s="13">
        <v>21962</v>
      </c>
      <c r="H26" s="13">
        <v>10119</v>
      </c>
      <c r="I26" s="13">
        <v>2014</v>
      </c>
      <c r="J26" s="13">
        <v>7300</v>
      </c>
      <c r="K26" s="11">
        <f t="shared" si="4"/>
        <v>117918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1337</v>
      </c>
      <c r="I27" s="11">
        <v>0</v>
      </c>
      <c r="J27" s="11">
        <v>0</v>
      </c>
      <c r="K27" s="11">
        <f t="shared" si="4"/>
        <v>1337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28372.44</v>
      </c>
      <c r="I35" s="19">
        <v>0</v>
      </c>
      <c r="J35" s="19">
        <v>0</v>
      </c>
      <c r="K35" s="23">
        <f>SUM(B35:J35)</f>
        <v>28372.44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1212388.65</v>
      </c>
      <c r="C47" s="22">
        <f aca="true" t="shared" si="12" ref="C47:H47">+C48+C57</f>
        <v>1760344.8299999998</v>
      </c>
      <c r="D47" s="22">
        <f t="shared" si="12"/>
        <v>2097638.29</v>
      </c>
      <c r="E47" s="22">
        <f t="shared" si="12"/>
        <v>1126848.22</v>
      </c>
      <c r="F47" s="22">
        <f t="shared" si="12"/>
        <v>1622047.2700000003</v>
      </c>
      <c r="G47" s="22">
        <f t="shared" si="12"/>
        <v>2320981.37</v>
      </c>
      <c r="H47" s="22">
        <f t="shared" si="12"/>
        <v>1098152.7300000002</v>
      </c>
      <c r="I47" s="22">
        <f>+I48+I57</f>
        <v>377427.48</v>
      </c>
      <c r="J47" s="22">
        <f>+J48+J57</f>
        <v>711849.23</v>
      </c>
      <c r="K47" s="22">
        <f>SUM(B47:J47)</f>
        <v>12327678.07</v>
      </c>
    </row>
    <row r="48" spans="1:11" ht="17.25" customHeight="1">
      <c r="A48" s="16" t="s">
        <v>108</v>
      </c>
      <c r="B48" s="23">
        <f>SUM(B49:B56)</f>
        <v>1194686.1099999999</v>
      </c>
      <c r="C48" s="23">
        <f aca="true" t="shared" si="13" ref="C48:J48">SUM(C49:C56)</f>
        <v>1735375.69</v>
      </c>
      <c r="D48" s="23">
        <f t="shared" si="13"/>
        <v>2072343.6700000002</v>
      </c>
      <c r="E48" s="23">
        <f t="shared" si="13"/>
        <v>1103898.67</v>
      </c>
      <c r="F48" s="23">
        <f t="shared" si="13"/>
        <v>1598533.6700000002</v>
      </c>
      <c r="G48" s="23">
        <f t="shared" si="13"/>
        <v>2291035.5300000003</v>
      </c>
      <c r="H48" s="23">
        <f t="shared" si="13"/>
        <v>1077762.6300000001</v>
      </c>
      <c r="I48" s="23">
        <f t="shared" si="13"/>
        <v>377427.48</v>
      </c>
      <c r="J48" s="23">
        <f t="shared" si="13"/>
        <v>697972.37</v>
      </c>
      <c r="K48" s="23">
        <f aca="true" t="shared" si="14" ref="K48:K57">SUM(B48:J48)</f>
        <v>12149035.82</v>
      </c>
    </row>
    <row r="49" spans="1:11" ht="17.25" customHeight="1">
      <c r="A49" s="34" t="s">
        <v>43</v>
      </c>
      <c r="B49" s="23">
        <f aca="true" t="shared" si="15" ref="B49:H49">ROUND(B30*B7,2)</f>
        <v>1192595.92</v>
      </c>
      <c r="C49" s="23">
        <f t="shared" si="15"/>
        <v>1728412.7</v>
      </c>
      <c r="D49" s="23">
        <f t="shared" si="15"/>
        <v>2068829.29</v>
      </c>
      <c r="E49" s="23">
        <f t="shared" si="15"/>
        <v>1102100.94</v>
      </c>
      <c r="F49" s="23">
        <f t="shared" si="15"/>
        <v>1595725.57</v>
      </c>
      <c r="G49" s="23">
        <f t="shared" si="15"/>
        <v>2287091.6</v>
      </c>
      <c r="H49" s="23">
        <f t="shared" si="15"/>
        <v>1047317.22</v>
      </c>
      <c r="I49" s="23">
        <f>ROUND(I30*I7,2)</f>
        <v>376361.76</v>
      </c>
      <c r="J49" s="23">
        <f>ROUND(J30*J7,2)</f>
        <v>695755.33</v>
      </c>
      <c r="K49" s="23">
        <f t="shared" si="14"/>
        <v>12094190.33</v>
      </c>
    </row>
    <row r="50" spans="1:11" ht="17.25" customHeight="1">
      <c r="A50" s="34" t="s">
        <v>44</v>
      </c>
      <c r="B50" s="19">
        <v>0</v>
      </c>
      <c r="C50" s="23">
        <f>ROUND(C31*C7,2)</f>
        <v>3841.87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3841.87</v>
      </c>
    </row>
    <row r="51" spans="1:11" ht="17.25" customHeight="1">
      <c r="A51" s="64" t="s">
        <v>104</v>
      </c>
      <c r="B51" s="65">
        <f aca="true" t="shared" si="16" ref="B51:H51">ROUND(B32*B7,2)</f>
        <v>-2001.49</v>
      </c>
      <c r="C51" s="65">
        <f t="shared" si="16"/>
        <v>-2652.6</v>
      </c>
      <c r="D51" s="65">
        <f t="shared" si="16"/>
        <v>-2871.38</v>
      </c>
      <c r="E51" s="65">
        <f t="shared" si="16"/>
        <v>-1647.67</v>
      </c>
      <c r="F51" s="65">
        <f t="shared" si="16"/>
        <v>-2473.42</v>
      </c>
      <c r="G51" s="65">
        <f t="shared" si="16"/>
        <v>-3486.15</v>
      </c>
      <c r="H51" s="65">
        <f t="shared" si="16"/>
        <v>-1642.07</v>
      </c>
      <c r="I51" s="19">
        <v>0</v>
      </c>
      <c r="J51" s="19">
        <v>0</v>
      </c>
      <c r="K51" s="65">
        <f>SUM(B51:J51)</f>
        <v>-16774.78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28372.44</v>
      </c>
      <c r="I53" s="31">
        <f>+I35</f>
        <v>0</v>
      </c>
      <c r="J53" s="31">
        <f>+J35</f>
        <v>0</v>
      </c>
      <c r="K53" s="23">
        <f t="shared" si="14"/>
        <v>28372.44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-265070.31</v>
      </c>
      <c r="C61" s="35">
        <f t="shared" si="17"/>
        <v>-204750.71999999997</v>
      </c>
      <c r="D61" s="35">
        <f t="shared" si="17"/>
        <v>-283673.1</v>
      </c>
      <c r="E61" s="35">
        <f t="shared" si="17"/>
        <v>-333412.88</v>
      </c>
      <c r="F61" s="35">
        <f t="shared" si="17"/>
        <v>-343561.54</v>
      </c>
      <c r="G61" s="35">
        <f t="shared" si="17"/>
        <v>-357838.85</v>
      </c>
      <c r="H61" s="35">
        <f t="shared" si="17"/>
        <v>-151603.46</v>
      </c>
      <c r="I61" s="35">
        <f t="shared" si="17"/>
        <v>-520517.47</v>
      </c>
      <c r="J61" s="35">
        <f t="shared" si="17"/>
        <v>-72890.37</v>
      </c>
      <c r="K61" s="35">
        <f>SUM(B61:J61)</f>
        <v>-2533318.7</v>
      </c>
    </row>
    <row r="62" spans="1:11" ht="18.75" customHeight="1">
      <c r="A62" s="16" t="s">
        <v>74</v>
      </c>
      <c r="B62" s="35">
        <f aca="true" t="shared" si="18" ref="B62:J62">B63+B64+B65+B66+B67+B68</f>
        <v>-229944.58</v>
      </c>
      <c r="C62" s="35">
        <f t="shared" si="18"/>
        <v>-179933.56999999998</v>
      </c>
      <c r="D62" s="35">
        <f t="shared" si="18"/>
        <v>-197946.37</v>
      </c>
      <c r="E62" s="35">
        <f t="shared" si="18"/>
        <v>-290260.84</v>
      </c>
      <c r="F62" s="35">
        <f t="shared" si="18"/>
        <v>-269348.74</v>
      </c>
      <c r="G62" s="35">
        <f t="shared" si="18"/>
        <v>-282610.37999999995</v>
      </c>
      <c r="H62" s="35">
        <f t="shared" si="18"/>
        <v>-124594.4</v>
      </c>
      <c r="I62" s="35">
        <f t="shared" si="18"/>
        <v>-24525.2</v>
      </c>
      <c r="J62" s="35">
        <f t="shared" si="18"/>
        <v>-57307.8</v>
      </c>
      <c r="K62" s="35">
        <f aca="true" t="shared" si="19" ref="K62:K91">SUM(B62:J62)</f>
        <v>-1656471.88</v>
      </c>
    </row>
    <row r="63" spans="1:11" ht="18.75" customHeight="1">
      <c r="A63" s="12" t="s">
        <v>75</v>
      </c>
      <c r="B63" s="35">
        <f>-ROUND(B9*$D$3,2)</f>
        <v>-117412.4</v>
      </c>
      <c r="C63" s="35">
        <f aca="true" t="shared" si="20" ref="C63:J63">-ROUND(C9*$D$3,2)</f>
        <v>-168765.6</v>
      </c>
      <c r="D63" s="35">
        <f t="shared" si="20"/>
        <v>-157361.8</v>
      </c>
      <c r="E63" s="35">
        <f t="shared" si="20"/>
        <v>-104937</v>
      </c>
      <c r="F63" s="35">
        <f t="shared" si="20"/>
        <v>-122686.8</v>
      </c>
      <c r="G63" s="35">
        <f t="shared" si="20"/>
        <v>-152060.8</v>
      </c>
      <c r="H63" s="35">
        <f t="shared" si="20"/>
        <v>-124594.4</v>
      </c>
      <c r="I63" s="35">
        <f t="shared" si="20"/>
        <v>-24525.2</v>
      </c>
      <c r="J63" s="35">
        <f t="shared" si="20"/>
        <v>-57307.8</v>
      </c>
      <c r="K63" s="35">
        <f t="shared" si="19"/>
        <v>-1029651.8000000002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-1368</v>
      </c>
      <c r="C65" s="35">
        <v>-630.8</v>
      </c>
      <c r="D65" s="35">
        <v>-368.6</v>
      </c>
      <c r="E65" s="35">
        <v>-710.6</v>
      </c>
      <c r="F65" s="35">
        <v>-627</v>
      </c>
      <c r="G65" s="35">
        <v>-516.8</v>
      </c>
      <c r="H65" s="19">
        <v>0</v>
      </c>
      <c r="I65" s="19">
        <v>0</v>
      </c>
      <c r="J65" s="19">
        <v>0</v>
      </c>
      <c r="K65" s="35">
        <f t="shared" si="19"/>
        <v>-4221.8</v>
      </c>
    </row>
    <row r="66" spans="1:11" ht="18.75" customHeight="1">
      <c r="A66" s="12" t="s">
        <v>105</v>
      </c>
      <c r="B66" s="35">
        <v>-1516.2</v>
      </c>
      <c r="C66" s="35">
        <v>-345.8</v>
      </c>
      <c r="D66" s="35">
        <v>-957.6</v>
      </c>
      <c r="E66" s="35">
        <v>-1276.8</v>
      </c>
      <c r="F66" s="35">
        <v>-133</v>
      </c>
      <c r="G66" s="35">
        <v>-345.8</v>
      </c>
      <c r="H66" s="19">
        <v>0</v>
      </c>
      <c r="I66" s="19">
        <v>0</v>
      </c>
      <c r="J66" s="19">
        <v>0</v>
      </c>
      <c r="K66" s="35">
        <f t="shared" si="19"/>
        <v>-4575.2</v>
      </c>
    </row>
    <row r="67" spans="1:11" ht="18.75" customHeight="1">
      <c r="A67" s="12" t="s">
        <v>52</v>
      </c>
      <c r="B67" s="35">
        <v>-109647.98</v>
      </c>
      <c r="C67" s="35">
        <v>-10191.37</v>
      </c>
      <c r="D67" s="35">
        <v>-39258.37</v>
      </c>
      <c r="E67" s="35">
        <v>-183336.44</v>
      </c>
      <c r="F67" s="35">
        <v>-145901.94</v>
      </c>
      <c r="G67" s="35">
        <v>-129686.98</v>
      </c>
      <c r="H67" s="19">
        <v>0</v>
      </c>
      <c r="I67" s="19">
        <v>0</v>
      </c>
      <c r="J67" s="19">
        <v>0</v>
      </c>
      <c r="K67" s="35">
        <f t="shared" si="19"/>
        <v>-618023.0800000001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-35125.729999999996</v>
      </c>
      <c r="C69" s="65">
        <f>SUM(C70:C102)</f>
        <v>-24817.15</v>
      </c>
      <c r="D69" s="65">
        <f>SUM(D70:D102)</f>
        <v>-85726.73</v>
      </c>
      <c r="E69" s="65">
        <f aca="true" t="shared" si="21" ref="E69:J69">SUM(E70:E102)</f>
        <v>-43152.04</v>
      </c>
      <c r="F69" s="65">
        <f t="shared" si="21"/>
        <v>-74212.8</v>
      </c>
      <c r="G69" s="65">
        <f t="shared" si="21"/>
        <v>-75228.47</v>
      </c>
      <c r="H69" s="65">
        <f t="shared" si="21"/>
        <v>-27009.059999999998</v>
      </c>
      <c r="I69" s="65">
        <f t="shared" si="21"/>
        <v>-68697.11</v>
      </c>
      <c r="J69" s="65">
        <f t="shared" si="21"/>
        <v>-15582.57</v>
      </c>
      <c r="K69" s="65">
        <f t="shared" si="19"/>
        <v>-449551.66000000003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-16038.43</v>
      </c>
      <c r="C74" s="35">
        <v>-23282.64</v>
      </c>
      <c r="D74" s="35">
        <v>-22010.01</v>
      </c>
      <c r="E74" s="35">
        <v>-15434.74</v>
      </c>
      <c r="F74" s="35">
        <v>-21210.54</v>
      </c>
      <c r="G74" s="35">
        <v>-32321.6</v>
      </c>
      <c r="H74" s="35">
        <v>-15826.32</v>
      </c>
      <c r="I74" s="35">
        <v>-5563.69</v>
      </c>
      <c r="J74" s="35">
        <v>-11470.01</v>
      </c>
      <c r="K74" s="65">
        <f t="shared" si="19"/>
        <v>-163157.98000000004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-18087.3</v>
      </c>
      <c r="C76" s="35">
        <v>-475.72</v>
      </c>
      <c r="D76" s="35">
        <v>-62642.57</v>
      </c>
      <c r="E76" s="35">
        <v>-26717.3</v>
      </c>
      <c r="F76" s="35">
        <v>-50621.61</v>
      </c>
      <c r="G76" s="35">
        <v>-39900.47</v>
      </c>
      <c r="H76" s="35">
        <v>-11182.74</v>
      </c>
      <c r="I76" s="35">
        <v>-740.61</v>
      </c>
      <c r="J76" s="35">
        <v>-4112.56</v>
      </c>
      <c r="K76" s="65">
        <f t="shared" si="19"/>
        <v>-214480.87999999998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65">
        <v>-427295.16</v>
      </c>
      <c r="J103" s="19">
        <v>0</v>
      </c>
      <c r="K103" s="65">
        <f>SUM(B103:J103)</f>
        <v>-427295.16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5:K110">SUM(B105:J105)</f>
        <v>0</v>
      </c>
      <c r="L105" s="52"/>
    </row>
    <row r="106" spans="1:12" ht="18.75" customHeight="1">
      <c r="A106" s="16" t="s">
        <v>83</v>
      </c>
      <c r="B106" s="24">
        <f aca="true" t="shared" si="23" ref="B106:H106">+B107+B108</f>
        <v>947318.34</v>
      </c>
      <c r="C106" s="24">
        <f t="shared" si="23"/>
        <v>1555594.1099999999</v>
      </c>
      <c r="D106" s="24">
        <f t="shared" si="23"/>
        <v>1813965.1900000004</v>
      </c>
      <c r="E106" s="24">
        <f t="shared" si="23"/>
        <v>793435.3399999999</v>
      </c>
      <c r="F106" s="24">
        <f t="shared" si="23"/>
        <v>1278485.7300000002</v>
      </c>
      <c r="G106" s="24">
        <f t="shared" si="23"/>
        <v>1963142.5200000005</v>
      </c>
      <c r="H106" s="24">
        <f t="shared" si="23"/>
        <v>946549.2700000001</v>
      </c>
      <c r="I106" s="24">
        <f>ROUND(IF(+I107+I108&lt;0,0,I107+I108),2)</f>
        <v>0</v>
      </c>
      <c r="J106" s="24">
        <f>+J107+J108</f>
        <v>638958.86</v>
      </c>
      <c r="K106" s="46">
        <f t="shared" si="22"/>
        <v>9937449.360000001</v>
      </c>
      <c r="L106" s="52"/>
    </row>
    <row r="107" spans="1:12" ht="18" customHeight="1">
      <c r="A107" s="16" t="s">
        <v>82</v>
      </c>
      <c r="B107" s="24">
        <f aca="true" t="shared" si="24" ref="B107:J107">+B48+B62+B69+B103</f>
        <v>929615.7999999999</v>
      </c>
      <c r="C107" s="24">
        <f t="shared" si="24"/>
        <v>1530624.97</v>
      </c>
      <c r="D107" s="24">
        <f t="shared" si="24"/>
        <v>1788670.5700000003</v>
      </c>
      <c r="E107" s="24">
        <f t="shared" si="24"/>
        <v>770485.7899999998</v>
      </c>
      <c r="F107" s="24">
        <f t="shared" si="24"/>
        <v>1254972.1300000001</v>
      </c>
      <c r="G107" s="24">
        <f t="shared" si="24"/>
        <v>1933196.6800000004</v>
      </c>
      <c r="H107" s="24">
        <f t="shared" si="24"/>
        <v>926159.1700000002</v>
      </c>
      <c r="I107" s="24">
        <f t="shared" si="24"/>
        <v>-143089.99</v>
      </c>
      <c r="J107" s="24">
        <f t="shared" si="24"/>
        <v>625082</v>
      </c>
      <c r="K107" s="46">
        <f t="shared" si="22"/>
        <v>9615717.120000001</v>
      </c>
      <c r="L107" s="52"/>
    </row>
    <row r="108" spans="1:11" ht="18.75" customHeight="1">
      <c r="A108" s="16" t="s">
        <v>99</v>
      </c>
      <c r="B108" s="24">
        <f aca="true" t="shared" si="25" ref="B108:J108">IF(+B57+B104+B109&lt;0,0,(B57+B104+B109))</f>
        <v>17702.54</v>
      </c>
      <c r="C108" s="24">
        <f t="shared" si="25"/>
        <v>24969.14</v>
      </c>
      <c r="D108" s="24">
        <f t="shared" si="25"/>
        <v>25294.62</v>
      </c>
      <c r="E108" s="24">
        <f t="shared" si="25"/>
        <v>22949.55</v>
      </c>
      <c r="F108" s="24">
        <f t="shared" si="25"/>
        <v>23513.6</v>
      </c>
      <c r="G108" s="24">
        <f t="shared" si="25"/>
        <v>29945.84</v>
      </c>
      <c r="H108" s="24">
        <f t="shared" si="25"/>
        <v>20390.1</v>
      </c>
      <c r="I108" s="19">
        <f t="shared" si="25"/>
        <v>0</v>
      </c>
      <c r="J108" s="24">
        <f t="shared" si="25"/>
        <v>13876.86</v>
      </c>
      <c r="K108" s="46">
        <f t="shared" si="22"/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65">
        <f>+I107-I71</f>
        <v>-143089.99</v>
      </c>
      <c r="J110" s="19">
        <v>0</v>
      </c>
      <c r="K110" s="46">
        <f t="shared" si="22"/>
        <v>-143089.99</v>
      </c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9937449.360000001</v>
      </c>
      <c r="L114" s="52"/>
    </row>
    <row r="115" spans="1:11" ht="18.75" customHeight="1">
      <c r="A115" s="26" t="s">
        <v>70</v>
      </c>
      <c r="B115" s="27">
        <v>124526.24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124526.24</v>
      </c>
    </row>
    <row r="116" spans="1:11" ht="18.75" customHeight="1">
      <c r="A116" s="26" t="s">
        <v>71</v>
      </c>
      <c r="B116" s="27">
        <v>822792.09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6" ref="K116:K134">SUM(B116:J116)</f>
        <v>822792.09</v>
      </c>
    </row>
    <row r="117" spans="1:11" ht="18.75" customHeight="1">
      <c r="A117" s="26" t="s">
        <v>72</v>
      </c>
      <c r="B117" s="38">
        <v>0</v>
      </c>
      <c r="C117" s="27">
        <f>+C106</f>
        <v>1555594.1099999999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6"/>
        <v>1555594.1099999999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1688757.8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6"/>
        <v>1688757.8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125207.39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6"/>
        <v>125207.39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714091.8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714091.8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79343.54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79343.54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245622.93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245622.93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456294.84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456294.84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67300.28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6"/>
        <v>67300.28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509267.69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6"/>
        <v>509267.69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576113.84</v>
      </c>
      <c r="H126" s="38">
        <v>0</v>
      </c>
      <c r="I126" s="38">
        <v>0</v>
      </c>
      <c r="J126" s="38">
        <v>0</v>
      </c>
      <c r="K126" s="39">
        <f t="shared" si="26"/>
        <v>576113.84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48436.28</v>
      </c>
      <c r="H127" s="38">
        <v>0</v>
      </c>
      <c r="I127" s="38">
        <v>0</v>
      </c>
      <c r="J127" s="38">
        <v>0</v>
      </c>
      <c r="K127" s="39">
        <f t="shared" si="26"/>
        <v>48436.28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305469.38</v>
      </c>
      <c r="H128" s="38">
        <v>0</v>
      </c>
      <c r="I128" s="38">
        <v>0</v>
      </c>
      <c r="J128" s="38">
        <v>0</v>
      </c>
      <c r="K128" s="39">
        <f t="shared" si="26"/>
        <v>305469.38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256168.71</v>
      </c>
      <c r="H129" s="38">
        <v>0</v>
      </c>
      <c r="I129" s="38">
        <v>0</v>
      </c>
      <c r="J129" s="38">
        <v>0</v>
      </c>
      <c r="K129" s="39">
        <f t="shared" si="26"/>
        <v>256168.71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776954.33</v>
      </c>
      <c r="H130" s="38">
        <v>0</v>
      </c>
      <c r="I130" s="38">
        <v>0</v>
      </c>
      <c r="J130" s="38">
        <v>0</v>
      </c>
      <c r="K130" s="39">
        <f t="shared" si="26"/>
        <v>776954.33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323426.96</v>
      </c>
      <c r="I131" s="38">
        <v>0</v>
      </c>
      <c r="J131" s="38">
        <v>0</v>
      </c>
      <c r="K131" s="39">
        <f t="shared" si="26"/>
        <v>323426.96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623122.3</v>
      </c>
      <c r="I132" s="38">
        <v>0</v>
      </c>
      <c r="J132" s="38">
        <v>0</v>
      </c>
      <c r="K132" s="39">
        <f t="shared" si="26"/>
        <v>623122.3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/>
      <c r="K133" s="39">
        <f t="shared" si="26"/>
        <v>0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638958.85</v>
      </c>
      <c r="K134" s="42">
        <f t="shared" si="26"/>
        <v>638958.85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0.010000000009313226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2018-01-15T12:45:27Z</dcterms:modified>
  <cp:category/>
  <cp:version/>
  <cp:contentType/>
  <cp:contentStatus/>
</cp:coreProperties>
</file>