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<sst xmlns="http://schemas.openxmlformats.org/spreadsheetml/2006/main" count="143" uniqueCount="143">
  <si>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</si>
  <si>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</si>
  <si>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</si>
  <si>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</si>
  <si>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</si>
  <si>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</si>
  <si>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</si>
  <si>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</si>
  <si>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</si>
  <si>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</si>
  <si>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</si>
  <si>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</si>
  <si>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</si>
  <si>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</si>
  <si>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</si>
  <si>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</si>
  <si>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</si>
  <si>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</si>
  <si>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</si>
  <si>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</si>
  <si>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</si>
  <si>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</si>
  <si>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</si>
  <si>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</si>
  <si>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</si>
  <si>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</si>
  <si>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</si>
  <si>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</si>
  <si>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</si>
  <si>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</si>
  <si>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</si>
  <si>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</si>
  <si>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</si>
  <si>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</si>
  <si>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</si>
  <si>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</si>
  <si>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</si>
  <si>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</si>
  <si>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</si>
  <si>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</si>
  <si>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</si>
  <si>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</si>
  <si>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</si>
  <si>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</si>
  <si>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</si>
  <si>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</si>
  <si>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</si>
  <si>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</si>
  <si>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</si>
  <si>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</si>
  <si>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</si>
  <si>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</si>
  <si>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</si>
  <si>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</si>
  <si>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</si>
  <si>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</si>
  <si>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</si>
  <si>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</si>
  <si>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</si>
  <si>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</si>
  <si>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</si>
  <si>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</si>
  <si>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</si>
  <si>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</si>
  <si>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</si>
  <si>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</si>
  <si>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</si>
  <si>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</si>
  <si>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</si>
  <si>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</si>
  <si>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</si>
  <si>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</si>
  <si>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</si>
  <si>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</si>
  <si>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</si>
  <si>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</si>
  <si>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</si>
  <si>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</si>
  <si>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</si>
  <si>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</si>
  <si>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</si>
  <si>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</si>
  <si>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</si>
  <si>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</si>
  <si>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</si>
  <si>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</si>
  <si>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</si>
  <si>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</si>
  <si>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</si>
  <si>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</si>
  <si>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</si>
  <si>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</si>
  <si>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</si>
  <si>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</si>
  <si>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</si>
  <si>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</si>
  <si>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</si>
  <si>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</si>
  <si>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</si>
  <si>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</si>
  <si>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</si>
  <si>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</si>
  <si>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</si>
  <si>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</si>
  <si>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</si>
  <si>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</si>
  <si>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</si>
  <si>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</si>
  <si>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</si>
  <si>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</si>
  <si>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</si>
  <si>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</si>
  <si>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</si>
  <si>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</si>
  <si>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</si>
  <si>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</si>
  <si>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</si>
  <si>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</si>
  <si>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6.2.31. Ajuste de Remuneração Previsto Contratualmente ¹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</si>
  <si>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</si>
  <si>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</si>
  <si>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</si>
  <si>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</si>
  <si>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</si>
  <si>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</si>
  <si>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</si>
  <si>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</si>
  <si>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</si>
  <si>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</si>
  <si>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</si>
  <si>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</si>
  <si>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</si>
  <si>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</si>
  <si>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</si>
  <si>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</si>
  <si>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OPERAÇÃO 18/12/17 - VENCIMENTO 26/12/17</t>
  </si>
  <si>
    <t>6.2.32. Revisão do ajuste de Remuneração Previsto Contratualmente ²</t>
  </si>
  <si>
    <t>6.3. Revisão de Remuneração pelo Transporte Coletivo ³</t>
  </si>
  <si>
    <t>Notas:</t>
  </si>
  <si>
    <t>(1) Ajuste de remuneração previsto contratualmente, período de 25/10 a 23/11/17, parcela 17/19.</t>
  </si>
  <si>
    <t xml:space="preserve">(2) Revisão do ajuste de remuneração previsto contratualmente, períodos de operação de 04/05/17 a 24/08/17 e de 25/10/17 a 23/11/17. </t>
  </si>
  <si>
    <t>(3) Passageiros transportados, processados pelo sistema de bilhetagem eletrônica, referentes ao período de operação de 15/05/17 a 04/08/17 (568.314 passageiros).</t>
  </si>
  <si>
    <t>(3) Pagamento de combustível não fóssil de nov/17 (área 6).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</si>
</sst>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135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526656</v>
      </c>
      <c r="C7" s="9">
        <f t="shared" si="0"/>
        <v>676450</v>
      </c>
      <c r="D7" s="9">
        <f t="shared" si="0"/>
        <v>722500</v>
      </c>
      <c r="E7" s="9">
        <f t="shared" si="0"/>
        <v>484587</v>
      </c>
      <c r="F7" s="9">
        <f t="shared" si="0"/>
        <v>653383</v>
      </c>
      <c r="G7" s="9">
        <f t="shared" si="0"/>
        <v>1122320</v>
      </c>
      <c r="H7" s="9">
        <f t="shared" si="0"/>
        <v>488944</v>
      </c>
      <c r="I7" s="9">
        <f t="shared" si="0"/>
        <v>108730</v>
      </c>
      <c r="J7" s="9">
        <f t="shared" si="0"/>
        <v>289792</v>
      </c>
      <c r="K7" s="9">
        <f t="shared" si="0"/>
        <v>5073362</v>
      </c>
      <c r="L7" s="50"/>
    </row>
    <row r="8" spans="1:11" ht="17.25" customHeight="1">
      <c r="A8" s="10" t="s">
        <v>97</v>
      </c>
      <c r="B8" s="11">
        <f>B9+B12+B16</f>
        <v>267110</v>
      </c>
      <c r="C8" s="11">
        <f aca="true" t="shared" si="1" ref="C8:J8">C9+C12+C16</f>
        <v>352537</v>
      </c>
      <c r="D8" s="11">
        <f t="shared" si="1"/>
        <v>354122</v>
      </c>
      <c r="E8" s="11">
        <f t="shared" si="1"/>
        <v>250237</v>
      </c>
      <c r="F8" s="11">
        <f t="shared" si="1"/>
        <v>324055</v>
      </c>
      <c r="G8" s="11">
        <f t="shared" si="1"/>
        <v>551231</v>
      </c>
      <c r="H8" s="11">
        <f t="shared" si="1"/>
        <v>266989</v>
      </c>
      <c r="I8" s="11">
        <f t="shared" si="1"/>
        <v>50818</v>
      </c>
      <c r="J8" s="11">
        <f t="shared" si="1"/>
        <v>143156</v>
      </c>
      <c r="K8" s="11">
        <f>SUM(B8:J8)</f>
        <v>2560255</v>
      </c>
    </row>
    <row r="9" spans="1:11" ht="17.25" customHeight="1">
      <c r="A9" s="15" t="s">
        <v>16</v>
      </c>
      <c r="B9" s="13">
        <f>+B10+B11</f>
        <v>39913</v>
      </c>
      <c r="C9" s="13">
        <f aca="true" t="shared" si="2" ref="C9:J9">+C10+C11</f>
        <v>56039</v>
      </c>
      <c r="D9" s="13">
        <f t="shared" si="2"/>
        <v>53691</v>
      </c>
      <c r="E9" s="13">
        <f t="shared" si="2"/>
        <v>36902</v>
      </c>
      <c r="F9" s="13">
        <f t="shared" si="2"/>
        <v>42398</v>
      </c>
      <c r="G9" s="13">
        <f t="shared" si="2"/>
        <v>56203</v>
      </c>
      <c r="H9" s="13">
        <f t="shared" si="2"/>
        <v>46326</v>
      </c>
      <c r="I9" s="13">
        <f t="shared" si="2"/>
        <v>8885</v>
      </c>
      <c r="J9" s="13">
        <f t="shared" si="2"/>
        <v>19445</v>
      </c>
      <c r="K9" s="11">
        <f>SUM(B9:J9)</f>
        <v>359802</v>
      </c>
    </row>
    <row r="10" spans="1:11" ht="17.25" customHeight="1">
      <c r="A10" s="29" t="s">
        <v>17</v>
      </c>
      <c r="B10" s="13">
        <v>39913</v>
      </c>
      <c r="C10" s="13">
        <v>56039</v>
      </c>
      <c r="D10" s="13">
        <v>53691</v>
      </c>
      <c r="E10" s="13">
        <v>36902</v>
      </c>
      <c r="F10" s="13">
        <v>42398</v>
      </c>
      <c r="G10" s="13">
        <v>56203</v>
      </c>
      <c r="H10" s="13">
        <v>46326</v>
      </c>
      <c r="I10" s="13">
        <v>8885</v>
      </c>
      <c r="J10" s="13">
        <v>19445</v>
      </c>
      <c r="K10" s="11">
        <f>SUM(B10:J10)</f>
        <v>359802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215382</v>
      </c>
      <c r="C12" s="17">
        <f t="shared" si="3"/>
        <v>280560</v>
      </c>
      <c r="D12" s="17">
        <f t="shared" si="3"/>
        <v>285188</v>
      </c>
      <c r="E12" s="17">
        <f t="shared" si="3"/>
        <v>202642</v>
      </c>
      <c r="F12" s="17">
        <f t="shared" si="3"/>
        <v>265039</v>
      </c>
      <c r="G12" s="17">
        <f t="shared" si="3"/>
        <v>466043</v>
      </c>
      <c r="H12" s="17">
        <f t="shared" si="3"/>
        <v>209647</v>
      </c>
      <c r="I12" s="17">
        <f t="shared" si="3"/>
        <v>39474</v>
      </c>
      <c r="J12" s="17">
        <f t="shared" si="3"/>
        <v>117255</v>
      </c>
      <c r="K12" s="11">
        <f aca="true" t="shared" si="4" ref="K12:K27">SUM(B12:J12)</f>
        <v>2081230</v>
      </c>
    </row>
    <row r="13" spans="1:13" ht="17.25" customHeight="1">
      <c r="A13" s="14" t="s">
        <v>19</v>
      </c>
      <c r="B13" s="13">
        <v>107424</v>
      </c>
      <c r="C13" s="13">
        <v>148626</v>
      </c>
      <c r="D13" s="13">
        <v>156800</v>
      </c>
      <c r="E13" s="13">
        <v>107361</v>
      </c>
      <c r="F13" s="13">
        <v>138897</v>
      </c>
      <c r="G13" s="13">
        <v>229260</v>
      </c>
      <c r="H13" s="13">
        <v>102389</v>
      </c>
      <c r="I13" s="13">
        <v>23366</v>
      </c>
      <c r="J13" s="13">
        <v>63579</v>
      </c>
      <c r="K13" s="11">
        <f t="shared" si="4"/>
        <v>1077702</v>
      </c>
      <c r="L13" s="50"/>
      <c r="M13" s="51"/>
    </row>
    <row r="14" spans="1:12" ht="17.25" customHeight="1">
      <c r="A14" s="14" t="s">
        <v>20</v>
      </c>
      <c r="B14" s="13">
        <v>102945</v>
      </c>
      <c r="C14" s="13">
        <v>124616</v>
      </c>
      <c r="D14" s="13">
        <v>123290</v>
      </c>
      <c r="E14" s="13">
        <v>90200</v>
      </c>
      <c r="F14" s="13">
        <v>120954</v>
      </c>
      <c r="G14" s="13">
        <v>228013</v>
      </c>
      <c r="H14" s="13">
        <v>99712</v>
      </c>
      <c r="I14" s="13">
        <v>14997</v>
      </c>
      <c r="J14" s="13">
        <v>52026</v>
      </c>
      <c r="K14" s="11">
        <f t="shared" si="4"/>
        <v>956753</v>
      </c>
      <c r="L14" s="50"/>
    </row>
    <row r="15" spans="1:11" ht="17.25" customHeight="1">
      <c r="A15" s="14" t="s">
        <v>21</v>
      </c>
      <c r="B15" s="13">
        <v>5013</v>
      </c>
      <c r="C15" s="13">
        <v>7318</v>
      </c>
      <c r="D15" s="13">
        <v>5098</v>
      </c>
      <c r="E15" s="13">
        <v>5081</v>
      </c>
      <c r="F15" s="13">
        <v>5188</v>
      </c>
      <c r="G15" s="13">
        <v>8770</v>
      </c>
      <c r="H15" s="13">
        <v>7546</v>
      </c>
      <c r="I15" s="13">
        <v>1111</v>
      </c>
      <c r="J15" s="13">
        <v>1650</v>
      </c>
      <c r="K15" s="11">
        <f t="shared" si="4"/>
        <v>46775</v>
      </c>
    </row>
    <row r="16" spans="1:11" ht="17.25" customHeight="1">
      <c r="A16" s="15" t="s">
        <v>93</v>
      </c>
      <c r="B16" s="13">
        <f>B17+B18+B19</f>
        <v>11815</v>
      </c>
      <c r="C16" s="13">
        <f aca="true" t="shared" si="5" ref="C16:J16">C17+C18+C19</f>
        <v>15938</v>
      </c>
      <c r="D16" s="13">
        <f t="shared" si="5"/>
        <v>15243</v>
      </c>
      <c r="E16" s="13">
        <f t="shared" si="5"/>
        <v>10693</v>
      </c>
      <c r="F16" s="13">
        <f t="shared" si="5"/>
        <v>16618</v>
      </c>
      <c r="G16" s="13">
        <f t="shared" si="5"/>
        <v>28985</v>
      </c>
      <c r="H16" s="13">
        <f t="shared" si="5"/>
        <v>11016</v>
      </c>
      <c r="I16" s="13">
        <f t="shared" si="5"/>
        <v>2459</v>
      </c>
      <c r="J16" s="13">
        <f t="shared" si="5"/>
        <v>6456</v>
      </c>
      <c r="K16" s="11">
        <f t="shared" si="4"/>
        <v>119223</v>
      </c>
    </row>
    <row r="17" spans="1:11" ht="17.25" customHeight="1">
      <c r="A17" s="14" t="s">
        <v>94</v>
      </c>
      <c r="B17" s="13">
        <v>11745</v>
      </c>
      <c r="C17" s="13">
        <v>15842</v>
      </c>
      <c r="D17" s="13">
        <v>15159</v>
      </c>
      <c r="E17" s="13">
        <v>10637</v>
      </c>
      <c r="F17" s="13">
        <v>16535</v>
      </c>
      <c r="G17" s="13">
        <v>28826</v>
      </c>
      <c r="H17" s="13">
        <v>10949</v>
      </c>
      <c r="I17" s="13">
        <v>2447</v>
      </c>
      <c r="J17" s="13">
        <v>6422</v>
      </c>
      <c r="K17" s="11">
        <f t="shared" si="4"/>
        <v>118562</v>
      </c>
    </row>
    <row r="18" spans="1:11" ht="17.25" customHeight="1">
      <c r="A18" s="14" t="s">
        <v>95</v>
      </c>
      <c r="B18" s="13">
        <v>63</v>
      </c>
      <c r="C18" s="13">
        <v>93</v>
      </c>
      <c r="D18" s="13">
        <v>80</v>
      </c>
      <c r="E18" s="13">
        <v>50</v>
      </c>
      <c r="F18" s="13">
        <v>67</v>
      </c>
      <c r="G18" s="13">
        <v>147</v>
      </c>
      <c r="H18" s="13">
        <v>52</v>
      </c>
      <c r="I18" s="13">
        <v>11</v>
      </c>
      <c r="J18" s="13">
        <v>32</v>
      </c>
      <c r="K18" s="11">
        <f t="shared" si="4"/>
        <v>595</v>
      </c>
    </row>
    <row r="19" spans="1:11" ht="17.25" customHeight="1">
      <c r="A19" s="14" t="s">
        <v>96</v>
      </c>
      <c r="B19" s="13">
        <v>7</v>
      </c>
      <c r="C19" s="13">
        <v>3</v>
      </c>
      <c r="D19" s="13">
        <v>4</v>
      </c>
      <c r="E19" s="13">
        <v>6</v>
      </c>
      <c r="F19" s="13">
        <v>16</v>
      </c>
      <c r="G19" s="13">
        <v>12</v>
      </c>
      <c r="H19" s="13">
        <v>15</v>
      </c>
      <c r="I19" s="13">
        <v>1</v>
      </c>
      <c r="J19" s="13">
        <v>2</v>
      </c>
      <c r="K19" s="11">
        <f t="shared" si="4"/>
        <v>66</v>
      </c>
    </row>
    <row r="20" spans="1:11" ht="17.25" customHeight="1">
      <c r="A20" s="16" t="s">
        <v>22</v>
      </c>
      <c r="B20" s="11">
        <f>+B21+B22+B23</f>
        <v>155661</v>
      </c>
      <c r="C20" s="11">
        <f aca="true" t="shared" si="6" ref="C20:J20">+C21+C22+C23</f>
        <v>178484</v>
      </c>
      <c r="D20" s="11">
        <f t="shared" si="6"/>
        <v>206234</v>
      </c>
      <c r="E20" s="11">
        <f t="shared" si="6"/>
        <v>131219</v>
      </c>
      <c r="F20" s="11">
        <f t="shared" si="6"/>
        <v>205661</v>
      </c>
      <c r="G20" s="11">
        <f t="shared" si="6"/>
        <v>392982</v>
      </c>
      <c r="H20" s="11">
        <f t="shared" si="6"/>
        <v>130281</v>
      </c>
      <c r="I20" s="11">
        <f t="shared" si="6"/>
        <v>31208</v>
      </c>
      <c r="J20" s="11">
        <f t="shared" si="6"/>
        <v>79829</v>
      </c>
      <c r="K20" s="11">
        <f t="shared" si="4"/>
        <v>1511559</v>
      </c>
    </row>
    <row r="21" spans="1:12" ht="17.25" customHeight="1">
      <c r="A21" s="12" t="s">
        <v>23</v>
      </c>
      <c r="B21" s="13">
        <v>84986</v>
      </c>
      <c r="C21" s="13">
        <v>106778</v>
      </c>
      <c r="D21" s="13">
        <v>125984</v>
      </c>
      <c r="E21" s="13">
        <v>77726</v>
      </c>
      <c r="F21" s="13">
        <v>118677</v>
      </c>
      <c r="G21" s="13">
        <v>210041</v>
      </c>
      <c r="H21" s="13">
        <v>73934</v>
      </c>
      <c r="I21" s="13">
        <v>20065</v>
      </c>
      <c r="J21" s="13">
        <v>47398</v>
      </c>
      <c r="K21" s="11">
        <f t="shared" si="4"/>
        <v>865589</v>
      </c>
      <c r="L21" s="50"/>
    </row>
    <row r="22" spans="1:12" ht="17.25" customHeight="1">
      <c r="A22" s="12" t="s">
        <v>24</v>
      </c>
      <c r="B22" s="13">
        <v>68157</v>
      </c>
      <c r="C22" s="13">
        <v>68626</v>
      </c>
      <c r="D22" s="13">
        <v>77707</v>
      </c>
      <c r="E22" s="13">
        <v>51614</v>
      </c>
      <c r="F22" s="13">
        <v>84393</v>
      </c>
      <c r="G22" s="13">
        <v>178103</v>
      </c>
      <c r="H22" s="13">
        <v>53501</v>
      </c>
      <c r="I22" s="13">
        <v>10639</v>
      </c>
      <c r="J22" s="13">
        <v>31645</v>
      </c>
      <c r="K22" s="11">
        <f t="shared" si="4"/>
        <v>624385</v>
      </c>
      <c r="L22" s="50"/>
    </row>
    <row r="23" spans="1:11" ht="17.25" customHeight="1">
      <c r="A23" s="12" t="s">
        <v>25</v>
      </c>
      <c r="B23" s="13">
        <v>2518</v>
      </c>
      <c r="C23" s="13">
        <v>3080</v>
      </c>
      <c r="D23" s="13">
        <v>2543</v>
      </c>
      <c r="E23" s="13">
        <v>1879</v>
      </c>
      <c r="F23" s="13">
        <v>2591</v>
      </c>
      <c r="G23" s="13">
        <v>4838</v>
      </c>
      <c r="H23" s="13">
        <v>2846</v>
      </c>
      <c r="I23" s="13">
        <v>504</v>
      </c>
      <c r="J23" s="13">
        <v>786</v>
      </c>
      <c r="K23" s="11">
        <f t="shared" si="4"/>
        <v>21585</v>
      </c>
    </row>
    <row r="24" spans="1:11" ht="17.25" customHeight="1">
      <c r="A24" s="16" t="s">
        <v>26</v>
      </c>
      <c r="B24" s="13">
        <f>+B25+B26</f>
        <v>103885</v>
      </c>
      <c r="C24" s="13">
        <f aca="true" t="shared" si="7" ref="C24:J24">+C25+C26</f>
        <v>145429</v>
      </c>
      <c r="D24" s="13">
        <f t="shared" si="7"/>
        <v>162144</v>
      </c>
      <c r="E24" s="13">
        <f t="shared" si="7"/>
        <v>103131</v>
      </c>
      <c r="F24" s="13">
        <f t="shared" si="7"/>
        <v>123667</v>
      </c>
      <c r="G24" s="13">
        <f t="shared" si="7"/>
        <v>178107</v>
      </c>
      <c r="H24" s="13">
        <f t="shared" si="7"/>
        <v>87310</v>
      </c>
      <c r="I24" s="13">
        <f t="shared" si="7"/>
        <v>26704</v>
      </c>
      <c r="J24" s="13">
        <f t="shared" si="7"/>
        <v>66807</v>
      </c>
      <c r="K24" s="11">
        <f t="shared" si="4"/>
        <v>997184</v>
      </c>
    </row>
    <row r="25" spans="1:12" ht="17.25" customHeight="1">
      <c r="A25" s="12" t="s">
        <v>115</v>
      </c>
      <c r="B25" s="13">
        <v>63202</v>
      </c>
      <c r="C25" s="13">
        <v>95131</v>
      </c>
      <c r="D25" s="13">
        <v>111670</v>
      </c>
      <c r="E25" s="13">
        <v>70806</v>
      </c>
      <c r="F25" s="13">
        <v>79735</v>
      </c>
      <c r="G25" s="13">
        <v>111180</v>
      </c>
      <c r="H25" s="13">
        <v>55412</v>
      </c>
      <c r="I25" s="13">
        <v>20207</v>
      </c>
      <c r="J25" s="13">
        <v>45340</v>
      </c>
      <c r="K25" s="11">
        <f t="shared" si="4"/>
        <v>652683</v>
      </c>
      <c r="L25" s="50"/>
    </row>
    <row r="26" spans="1:12" ht="17.25" customHeight="1">
      <c r="A26" s="12" t="s">
        <v>116</v>
      </c>
      <c r="B26" s="13">
        <v>40683</v>
      </c>
      <c r="C26" s="13">
        <v>50298</v>
      </c>
      <c r="D26" s="13">
        <v>50474</v>
      </c>
      <c r="E26" s="13">
        <v>32325</v>
      </c>
      <c r="F26" s="13">
        <v>43932</v>
      </c>
      <c r="G26" s="13">
        <v>66927</v>
      </c>
      <c r="H26" s="13">
        <v>31898</v>
      </c>
      <c r="I26" s="13">
        <v>6497</v>
      </c>
      <c r="J26" s="13">
        <v>21467</v>
      </c>
      <c r="K26" s="11">
        <f t="shared" si="4"/>
        <v>344501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4364</v>
      </c>
      <c r="I27" s="11">
        <v>0</v>
      </c>
      <c r="J27" s="11">
        <v>0</v>
      </c>
      <c r="K27" s="11">
        <f t="shared" si="4"/>
        <v>4364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5.1998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19491.52</v>
      </c>
      <c r="I35" s="19">
        <v>0</v>
      </c>
      <c r="J35" s="19">
        <v>0</v>
      </c>
      <c r="K35" s="23">
        <f>SUM(B35:J35)</f>
        <v>19491.52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1525555.1</v>
      </c>
      <c r="C47" s="22">
        <f aca="true" t="shared" si="12" ref="C47:H47">+C48+C57</f>
        <v>2191998.4900000007</v>
      </c>
      <c r="D47" s="22">
        <f t="shared" si="12"/>
        <v>2630874.13</v>
      </c>
      <c r="E47" s="22">
        <f t="shared" si="12"/>
        <v>1508852.97</v>
      </c>
      <c r="F47" s="22">
        <f t="shared" si="12"/>
        <v>2006912.1500000001</v>
      </c>
      <c r="G47" s="22">
        <f t="shared" si="12"/>
        <v>2904566.8200000003</v>
      </c>
      <c r="H47" s="22">
        <f t="shared" si="12"/>
        <v>1475860.3200000003</v>
      </c>
      <c r="I47" s="22">
        <f>+I48+I57</f>
        <v>566439.97</v>
      </c>
      <c r="J47" s="22">
        <f>+J48+J57</f>
        <v>910334.05</v>
      </c>
      <c r="K47" s="22">
        <f>SUM(B47:J47)</f>
        <v>15721394.000000002</v>
      </c>
    </row>
    <row r="48" spans="1:11" ht="17.25" customHeight="1">
      <c r="A48" s="16" t="s">
        <v>108</v>
      </c>
      <c r="B48" s="23">
        <f>SUM(B49:B56)</f>
        <v>1507852.56</v>
      </c>
      <c r="C48" s="23">
        <f aca="true" t="shared" si="13" ref="C48:J48">SUM(C49:C56)</f>
        <v>2167029.3500000006</v>
      </c>
      <c r="D48" s="23">
        <f t="shared" si="13"/>
        <v>2605579.51</v>
      </c>
      <c r="E48" s="23">
        <f t="shared" si="13"/>
        <v>1485903.42</v>
      </c>
      <c r="F48" s="23">
        <f t="shared" si="13"/>
        <v>1983398.55</v>
      </c>
      <c r="G48" s="23">
        <f t="shared" si="13"/>
        <v>2874620.9800000004</v>
      </c>
      <c r="H48" s="23">
        <f t="shared" si="13"/>
        <v>1455470.2200000002</v>
      </c>
      <c r="I48" s="23">
        <f t="shared" si="13"/>
        <v>566439.97</v>
      </c>
      <c r="J48" s="23">
        <f t="shared" si="13"/>
        <v>896457.1900000001</v>
      </c>
      <c r="K48" s="23">
        <f aca="true" t="shared" si="14" ref="K48:K57">SUM(B48:J48)</f>
        <v>15542751.750000002</v>
      </c>
    </row>
    <row r="49" spans="1:11" ht="17.25" customHeight="1">
      <c r="A49" s="34" t="s">
        <v>43</v>
      </c>
      <c r="B49" s="23">
        <f aca="true" t="shared" si="15" ref="B49:H49">ROUND(B30*B7,2)</f>
        <v>1506288.83</v>
      </c>
      <c r="C49" s="23">
        <f t="shared" si="15"/>
        <v>2159769.56</v>
      </c>
      <c r="D49" s="23">
        <f t="shared" si="15"/>
        <v>2602806.25</v>
      </c>
      <c r="E49" s="23">
        <f t="shared" si="15"/>
        <v>1484677.65</v>
      </c>
      <c r="F49" s="23">
        <f t="shared" si="15"/>
        <v>1981187.93</v>
      </c>
      <c r="G49" s="23">
        <f t="shared" si="15"/>
        <v>2871567.95</v>
      </c>
      <c r="H49" s="23">
        <f t="shared" si="15"/>
        <v>1434512.8</v>
      </c>
      <c r="I49" s="23">
        <f>ROUND(I30*I7,2)</f>
        <v>565374.25</v>
      </c>
      <c r="J49" s="23">
        <f>ROUND(J30*J7,2)</f>
        <v>894240.15</v>
      </c>
      <c r="K49" s="23">
        <f t="shared" si="14"/>
        <v>15500425.370000003</v>
      </c>
    </row>
    <row r="50" spans="1:11" ht="17.25" customHeight="1">
      <c r="A50" s="34" t="s">
        <v>44</v>
      </c>
      <c r="B50" s="19">
        <v>0</v>
      </c>
      <c r="C50" s="23">
        <f>ROUND(C31*C7,2)</f>
        <v>4800.68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4800.68</v>
      </c>
    </row>
    <row r="51" spans="1:11" ht="17.25" customHeight="1">
      <c r="A51" s="64" t="s">
        <v>104</v>
      </c>
      <c r="B51" s="65">
        <f aca="true" t="shared" si="16" ref="B51:H51">ROUND(B32*B7,2)</f>
        <v>-2527.95</v>
      </c>
      <c r="C51" s="65">
        <f t="shared" si="16"/>
        <v>-3314.61</v>
      </c>
      <c r="D51" s="65">
        <f t="shared" si="16"/>
        <v>-3612.5</v>
      </c>
      <c r="E51" s="65">
        <f t="shared" si="16"/>
        <v>-2219.63</v>
      </c>
      <c r="F51" s="65">
        <f t="shared" si="16"/>
        <v>-3070.9</v>
      </c>
      <c r="G51" s="65">
        <f t="shared" si="16"/>
        <v>-4377.05</v>
      </c>
      <c r="H51" s="65">
        <f t="shared" si="16"/>
        <v>-2249.14</v>
      </c>
      <c r="I51" s="19">
        <v>0</v>
      </c>
      <c r="J51" s="19">
        <v>0</v>
      </c>
      <c r="K51" s="65">
        <f>SUM(B51:J51)</f>
        <v>-21371.78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19491.52</v>
      </c>
      <c r="I53" s="31">
        <f>+I35</f>
        <v>0</v>
      </c>
      <c r="J53" s="31">
        <f>+J35</f>
        <v>0</v>
      </c>
      <c r="K53" s="23">
        <f t="shared" si="14"/>
        <v>19491.52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17702.54</v>
      </c>
      <c r="C57" s="36">
        <v>24969.14</v>
      </c>
      <c r="D57" s="36">
        <v>25294.62</v>
      </c>
      <c r="E57" s="36">
        <v>22949.55</v>
      </c>
      <c r="F57" s="36">
        <v>23513.6</v>
      </c>
      <c r="G57" s="36">
        <v>29945.84</v>
      </c>
      <c r="H57" s="36">
        <v>20390.1</v>
      </c>
      <c r="I57" s="19">
        <v>0</v>
      </c>
      <c r="J57" s="36">
        <v>13876.86</v>
      </c>
      <c r="K57" s="36">
        <f t="shared" si="14"/>
        <v>178642.25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-339872.92999999993</v>
      </c>
      <c r="C61" s="35">
        <f t="shared" si="17"/>
        <v>-385244.04000000004</v>
      </c>
      <c r="D61" s="35">
        <f t="shared" si="17"/>
        <v>-288230.24</v>
      </c>
      <c r="E61" s="35">
        <f t="shared" si="17"/>
        <v>-350319.67000000004</v>
      </c>
      <c r="F61" s="35">
        <f t="shared" si="17"/>
        <v>-295633.55999999994</v>
      </c>
      <c r="G61" s="35">
        <f t="shared" si="17"/>
        <v>-514402.54999999993</v>
      </c>
      <c r="H61" s="35">
        <f t="shared" si="17"/>
        <v>-309508.31</v>
      </c>
      <c r="I61" s="35">
        <f t="shared" si="17"/>
        <v>-126842</v>
      </c>
      <c r="J61" s="35">
        <f t="shared" si="17"/>
        <v>-162630.82000000004</v>
      </c>
      <c r="K61" s="35">
        <f>SUM(B61:J61)</f>
        <v>-2772684.1199999996</v>
      </c>
    </row>
    <row r="62" spans="1:11" ht="18.75" customHeight="1">
      <c r="A62" s="16" t="s">
        <v>74</v>
      </c>
      <c r="B62" s="35">
        <f aca="true" t="shared" si="18" ref="B62:J62">B63+B64+B65+B66+B67+B68</f>
        <v>-227957.84999999998</v>
      </c>
      <c r="C62" s="35">
        <f t="shared" si="18"/>
        <v>-218445.44000000003</v>
      </c>
      <c r="D62" s="35">
        <f t="shared" si="18"/>
        <v>-227475.34999999998</v>
      </c>
      <c r="E62" s="35">
        <f t="shared" si="18"/>
        <v>-266134.67000000004</v>
      </c>
      <c r="F62" s="35">
        <f t="shared" si="18"/>
        <v>-261599.14</v>
      </c>
      <c r="G62" s="35">
        <f t="shared" si="18"/>
        <v>-293151.18</v>
      </c>
      <c r="H62" s="35">
        <f t="shared" si="18"/>
        <v>-176038.8</v>
      </c>
      <c r="I62" s="35">
        <f t="shared" si="18"/>
        <v>-33763</v>
      </c>
      <c r="J62" s="35">
        <f t="shared" si="18"/>
        <v>-73891</v>
      </c>
      <c r="K62" s="35">
        <f aca="true" t="shared" si="19" ref="K62:K91">SUM(B62:J62)</f>
        <v>-1778456.4300000002</v>
      </c>
    </row>
    <row r="63" spans="1:11" ht="18.75" customHeight="1">
      <c r="A63" s="12" t="s">
        <v>75</v>
      </c>
      <c r="B63" s="35">
        <f>-ROUND(B9*$D$3,2)</f>
        <v>-151669.4</v>
      </c>
      <c r="C63" s="35">
        <f aca="true" t="shared" si="20" ref="C63:J63">-ROUND(C9*$D$3,2)</f>
        <v>-212948.2</v>
      </c>
      <c r="D63" s="35">
        <f t="shared" si="20"/>
        <v>-204025.8</v>
      </c>
      <c r="E63" s="35">
        <f t="shared" si="20"/>
        <v>-140227.6</v>
      </c>
      <c r="F63" s="35">
        <f t="shared" si="20"/>
        <v>-161112.4</v>
      </c>
      <c r="G63" s="35">
        <f t="shared" si="20"/>
        <v>-213571.4</v>
      </c>
      <c r="H63" s="35">
        <f t="shared" si="20"/>
        <v>-176038.8</v>
      </c>
      <c r="I63" s="35">
        <f t="shared" si="20"/>
        <v>-33763</v>
      </c>
      <c r="J63" s="35">
        <f t="shared" si="20"/>
        <v>-73891</v>
      </c>
      <c r="K63" s="35">
        <f t="shared" si="19"/>
        <v>-1367247.5999999999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-1265.4</v>
      </c>
      <c r="C65" s="35">
        <v>-433.2</v>
      </c>
      <c r="D65" s="35">
        <v>-250.8</v>
      </c>
      <c r="E65" s="35">
        <v>-608</v>
      </c>
      <c r="F65" s="35">
        <v>-558.6</v>
      </c>
      <c r="G65" s="35">
        <v>-418</v>
      </c>
      <c r="H65" s="19">
        <v>0</v>
      </c>
      <c r="I65" s="19">
        <v>0</v>
      </c>
      <c r="J65" s="19">
        <v>0</v>
      </c>
      <c r="K65" s="35">
        <f t="shared" si="19"/>
        <v>-3534</v>
      </c>
    </row>
    <row r="66" spans="1:11" ht="18.75" customHeight="1">
      <c r="A66" s="12" t="s">
        <v>105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19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52</v>
      </c>
      <c r="B67" s="35">
        <v>-75023.05</v>
      </c>
      <c r="C67" s="35">
        <v>-5064.04</v>
      </c>
      <c r="D67" s="35">
        <v>-23198.75</v>
      </c>
      <c r="E67" s="35">
        <v>-125299.07</v>
      </c>
      <c r="F67" s="35">
        <v>-99928.14</v>
      </c>
      <c r="G67" s="35">
        <v>-79161.78</v>
      </c>
      <c r="H67" s="19">
        <v>0</v>
      </c>
      <c r="I67" s="19">
        <v>0</v>
      </c>
      <c r="J67" s="19">
        <v>0</v>
      </c>
      <c r="K67" s="35">
        <f t="shared" si="19"/>
        <v>-407674.82999999996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-254660.81</v>
      </c>
      <c r="C69" s="65">
        <f>SUM(C70:C102)</f>
        <v>-368408.37</v>
      </c>
      <c r="D69" s="65">
        <f>SUM(D70:D102)</f>
        <v>-434223.24</v>
      </c>
      <c r="E69" s="65">
        <f aca="true" t="shared" si="21" ref="E69:J69">SUM(E70:E102)</f>
        <v>-243457.24000000002</v>
      </c>
      <c r="F69" s="65">
        <f t="shared" si="21"/>
        <v>-336895.6699999999</v>
      </c>
      <c r="G69" s="65">
        <f t="shared" si="21"/>
        <v>-471386.13999999996</v>
      </c>
      <c r="H69" s="65">
        <f t="shared" si="21"/>
        <v>-242005.63</v>
      </c>
      <c r="I69" s="65">
        <f t="shared" si="21"/>
        <v>-148600.32</v>
      </c>
      <c r="J69" s="65">
        <f t="shared" si="21"/>
        <v>-145566.00000000003</v>
      </c>
      <c r="K69" s="65">
        <f t="shared" si="19"/>
        <v>-2645203.4199999995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-16038.42</v>
      </c>
      <c r="C74" s="35">
        <v>-23282.63</v>
      </c>
      <c r="D74" s="35">
        <v>-22010</v>
      </c>
      <c r="E74" s="35">
        <v>-15434.74</v>
      </c>
      <c r="F74" s="35">
        <v>-21210.53</v>
      </c>
      <c r="G74" s="35">
        <v>-32321.58</v>
      </c>
      <c r="H74" s="35">
        <v>-15826.31</v>
      </c>
      <c r="I74" s="35">
        <v>-5563.68</v>
      </c>
      <c r="J74" s="35">
        <v>-11470</v>
      </c>
      <c r="K74" s="65">
        <f t="shared" si="19"/>
        <v>-163157.89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118</v>
      </c>
      <c r="B100" s="35">
        <v>-34927.33</v>
      </c>
      <c r="C100" s="35">
        <v>-51218.06</v>
      </c>
      <c r="D100" s="35">
        <v>-60348.31</v>
      </c>
      <c r="E100" s="35">
        <v>-33386.41</v>
      </c>
      <c r="F100" s="35">
        <v>-45893.36</v>
      </c>
      <c r="G100" s="35">
        <v>-65275.51</v>
      </c>
      <c r="H100" s="35">
        <v>-33499</v>
      </c>
      <c r="I100" s="35">
        <v>-12092.99</v>
      </c>
      <c r="J100" s="35">
        <v>-19996.59</v>
      </c>
      <c r="K100" s="35">
        <f>SUM(B100:J100)</f>
        <v>-356637.56000000006</v>
      </c>
      <c r="L100" s="53"/>
    </row>
    <row r="101" spans="1:12" ht="18.75" customHeight="1">
      <c r="A101" s="73" t="s">
        <v>136</v>
      </c>
      <c r="B101" s="65">
        <v>-202695.06</v>
      </c>
      <c r="C101" s="65">
        <v>-292848.89</v>
      </c>
      <c r="D101" s="65">
        <v>-350790.77999999997</v>
      </c>
      <c r="E101" s="65">
        <v>-193636.09000000003</v>
      </c>
      <c r="F101" s="65">
        <v>-267411.12999999995</v>
      </c>
      <c r="G101" s="65">
        <v>-370782.64999999997</v>
      </c>
      <c r="H101" s="65">
        <v>-192680.32</v>
      </c>
      <c r="I101" s="65">
        <v>-68550.84</v>
      </c>
      <c r="J101" s="65">
        <v>-114099.41000000002</v>
      </c>
      <c r="K101" s="35">
        <f>SUM(B101:J101)</f>
        <v>-2053495.17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137</v>
      </c>
      <c r="B103" s="35">
        <v>142745.73</v>
      </c>
      <c r="C103" s="35">
        <v>201609.77</v>
      </c>
      <c r="D103" s="35">
        <v>373468.35</v>
      </c>
      <c r="E103" s="35">
        <v>159272.24</v>
      </c>
      <c r="F103" s="35">
        <v>302861.25</v>
      </c>
      <c r="G103" s="35">
        <v>250134.77</v>
      </c>
      <c r="H103" s="35">
        <v>108536.12</v>
      </c>
      <c r="I103" s="35">
        <v>55521.32</v>
      </c>
      <c r="J103" s="35">
        <v>56826.18</v>
      </c>
      <c r="K103" s="35">
        <f>SUM(B103:J103)</f>
        <v>1650975.73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1185682.17</v>
      </c>
      <c r="C106" s="24">
        <f t="shared" si="22"/>
        <v>1806754.4500000004</v>
      </c>
      <c r="D106" s="24">
        <f t="shared" si="22"/>
        <v>2342643.8899999997</v>
      </c>
      <c r="E106" s="24">
        <f t="shared" si="22"/>
        <v>1158533.3</v>
      </c>
      <c r="F106" s="24">
        <f t="shared" si="22"/>
        <v>1711278.5900000003</v>
      </c>
      <c r="G106" s="24">
        <f t="shared" si="22"/>
        <v>2390164.27</v>
      </c>
      <c r="H106" s="24">
        <f t="shared" si="22"/>
        <v>1166352.0100000002</v>
      </c>
      <c r="I106" s="24">
        <f>+I107+I108</f>
        <v>439597.97</v>
      </c>
      <c r="J106" s="24">
        <f>+J107+J108</f>
        <v>747703.2300000001</v>
      </c>
      <c r="K106" s="46">
        <f>SUM(B106:J106)</f>
        <v>12948709.88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1167979.63</v>
      </c>
      <c r="C107" s="24">
        <f t="shared" si="23"/>
        <v>1781785.3100000005</v>
      </c>
      <c r="D107" s="24">
        <f t="shared" si="23"/>
        <v>2317349.2699999996</v>
      </c>
      <c r="E107" s="24">
        <f t="shared" si="23"/>
        <v>1135583.75</v>
      </c>
      <c r="F107" s="24">
        <f t="shared" si="23"/>
        <v>1687764.9900000002</v>
      </c>
      <c r="G107" s="24">
        <f t="shared" si="23"/>
        <v>2360218.43</v>
      </c>
      <c r="H107" s="24">
        <f t="shared" si="23"/>
        <v>1145961.9100000001</v>
      </c>
      <c r="I107" s="24">
        <f t="shared" si="23"/>
        <v>439597.97</v>
      </c>
      <c r="J107" s="24">
        <f t="shared" si="23"/>
        <v>733826.3700000001</v>
      </c>
      <c r="K107" s="46">
        <f>SUM(B107:J107)</f>
        <v>12770067.630000003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17702.54</v>
      </c>
      <c r="C108" s="24">
        <f t="shared" si="24"/>
        <v>24969.14</v>
      </c>
      <c r="D108" s="24">
        <f t="shared" si="24"/>
        <v>25294.62</v>
      </c>
      <c r="E108" s="24">
        <f t="shared" si="24"/>
        <v>22949.55</v>
      </c>
      <c r="F108" s="24">
        <f t="shared" si="24"/>
        <v>23513.6</v>
      </c>
      <c r="G108" s="24">
        <f t="shared" si="24"/>
        <v>29945.84</v>
      </c>
      <c r="H108" s="24">
        <f t="shared" si="24"/>
        <v>20390.1</v>
      </c>
      <c r="I108" s="19">
        <f t="shared" si="24"/>
        <v>0</v>
      </c>
      <c r="J108" s="24">
        <f t="shared" si="24"/>
        <v>13876.86</v>
      </c>
      <c r="K108" s="46">
        <f>SUM(B108:J108)</f>
        <v>178642.25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12948709.9</v>
      </c>
      <c r="L114" s="52"/>
    </row>
    <row r="115" spans="1:11" ht="18.75" customHeight="1">
      <c r="A115" s="26" t="s">
        <v>70</v>
      </c>
      <c r="B115" s="27">
        <v>159374.46999999997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159374.46999999997</v>
      </c>
    </row>
    <row r="116" spans="1:11" ht="18.75" customHeight="1">
      <c r="A116" s="26" t="s">
        <v>71</v>
      </c>
      <c r="B116" s="27">
        <v>1026307.7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1026307.7</v>
      </c>
    </row>
    <row r="117" spans="1:11" ht="18.75" customHeight="1">
      <c r="A117" s="26" t="s">
        <v>72</v>
      </c>
      <c r="B117" s="38">
        <v>0</v>
      </c>
      <c r="C117" s="27">
        <f>+C106</f>
        <v>1806754.4500000004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1806754.4500000004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2180429.01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2180429.01</v>
      </c>
    </row>
    <row r="119" spans="1:11" ht="18.75" customHeight="1">
      <c r="A119" s="26" t="s">
        <v>119</v>
      </c>
      <c r="B119" s="38">
        <v>0</v>
      </c>
      <c r="C119" s="38">
        <v>0</v>
      </c>
      <c r="D119" s="27">
        <v>162214.89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162214.89</v>
      </c>
    </row>
    <row r="120" spans="1:11" ht="18.75" customHeight="1">
      <c r="A120" s="26" t="s">
        <v>120</v>
      </c>
      <c r="B120" s="38">
        <v>0</v>
      </c>
      <c r="C120" s="38">
        <v>0</v>
      </c>
      <c r="D120" s="38">
        <v>0</v>
      </c>
      <c r="E120" s="27">
        <v>1042679.96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1042679.96</v>
      </c>
    </row>
    <row r="121" spans="1:11" ht="18.75" customHeight="1">
      <c r="A121" s="26" t="s">
        <v>121</v>
      </c>
      <c r="B121" s="38">
        <v>0</v>
      </c>
      <c r="C121" s="38">
        <v>0</v>
      </c>
      <c r="D121" s="38">
        <v>0</v>
      </c>
      <c r="E121" s="27">
        <v>115853.33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115853.33</v>
      </c>
    </row>
    <row r="122" spans="1:11" ht="18.75" customHeight="1">
      <c r="A122" s="26" t="s">
        <v>122</v>
      </c>
      <c r="B122" s="38">
        <v>0</v>
      </c>
      <c r="C122" s="38">
        <v>0</v>
      </c>
      <c r="D122" s="38">
        <v>0</v>
      </c>
      <c r="E122" s="38">
        <v>0</v>
      </c>
      <c r="F122" s="27">
        <v>356264.88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356264.88</v>
      </c>
    </row>
    <row r="123" spans="1:11" ht="18.75" customHeight="1">
      <c r="A123" s="26" t="s">
        <v>123</v>
      </c>
      <c r="B123" s="38">
        <v>0</v>
      </c>
      <c r="C123" s="38">
        <v>0</v>
      </c>
      <c r="D123" s="38">
        <v>0</v>
      </c>
      <c r="E123" s="38">
        <v>0</v>
      </c>
      <c r="F123" s="27">
        <v>603215.9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603215.9</v>
      </c>
    </row>
    <row r="124" spans="1:11" ht="18.75" customHeight="1">
      <c r="A124" s="26" t="s">
        <v>124</v>
      </c>
      <c r="B124" s="38">
        <v>0</v>
      </c>
      <c r="C124" s="38">
        <v>0</v>
      </c>
      <c r="D124" s="38">
        <v>0</v>
      </c>
      <c r="E124" s="38">
        <v>0</v>
      </c>
      <c r="F124" s="27">
        <v>115439.07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115439.07</v>
      </c>
    </row>
    <row r="125" spans="1:11" ht="18.75" customHeight="1">
      <c r="A125" s="26" t="s">
        <v>125</v>
      </c>
      <c r="B125" s="66">
        <v>0</v>
      </c>
      <c r="C125" s="66">
        <v>0</v>
      </c>
      <c r="D125" s="66">
        <v>0</v>
      </c>
      <c r="E125" s="66">
        <v>0</v>
      </c>
      <c r="F125" s="67">
        <v>636358.74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636358.74</v>
      </c>
    </row>
    <row r="126" spans="1:11" ht="18.75" customHeight="1">
      <c r="A126" s="26" t="s">
        <v>126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745244.41</v>
      </c>
      <c r="H126" s="38">
        <v>0</v>
      </c>
      <c r="I126" s="38">
        <v>0</v>
      </c>
      <c r="J126" s="38">
        <v>0</v>
      </c>
      <c r="K126" s="39">
        <f t="shared" si="25"/>
        <v>745244.41</v>
      </c>
    </row>
    <row r="127" spans="1:11" ht="18.75" customHeight="1">
      <c r="A127" s="26" t="s">
        <v>127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57949.770000000004</v>
      </c>
      <c r="H127" s="38">
        <v>0</v>
      </c>
      <c r="I127" s="38">
        <v>0</v>
      </c>
      <c r="J127" s="38">
        <v>0</v>
      </c>
      <c r="K127" s="39">
        <f t="shared" si="25"/>
        <v>57949.770000000004</v>
      </c>
    </row>
    <row r="128" spans="1:11" ht="18.75" customHeight="1">
      <c r="A128" s="26" t="s">
        <v>128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309821.19</v>
      </c>
      <c r="H128" s="38">
        <v>0</v>
      </c>
      <c r="I128" s="38">
        <v>0</v>
      </c>
      <c r="J128" s="38">
        <v>0</v>
      </c>
      <c r="K128" s="39">
        <f t="shared" si="25"/>
        <v>309821.19</v>
      </c>
    </row>
    <row r="129" spans="1:11" ht="18.75" customHeight="1">
      <c r="A129" s="26" t="s">
        <v>129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333051.29</v>
      </c>
      <c r="H129" s="38">
        <v>0</v>
      </c>
      <c r="I129" s="38">
        <v>0</v>
      </c>
      <c r="J129" s="38">
        <v>0</v>
      </c>
      <c r="K129" s="39">
        <f t="shared" si="25"/>
        <v>333051.29</v>
      </c>
    </row>
    <row r="130" spans="1:11" ht="18.75" customHeight="1">
      <c r="A130" s="26" t="s">
        <v>130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944097.6300000001</v>
      </c>
      <c r="H130" s="38">
        <v>0</v>
      </c>
      <c r="I130" s="38">
        <v>0</v>
      </c>
      <c r="J130" s="38">
        <v>0</v>
      </c>
      <c r="K130" s="39">
        <f t="shared" si="25"/>
        <v>944097.6300000001</v>
      </c>
    </row>
    <row r="131" spans="1:11" ht="18.75" customHeight="1">
      <c r="A131" s="26" t="s">
        <v>131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414980.85</v>
      </c>
      <c r="I131" s="38">
        <v>0</v>
      </c>
      <c r="J131" s="38">
        <v>0</v>
      </c>
      <c r="K131" s="39">
        <f t="shared" si="25"/>
        <v>414980.85</v>
      </c>
    </row>
    <row r="132" spans="1:11" ht="18.75" customHeight="1">
      <c r="A132" s="26" t="s">
        <v>132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751371.16</v>
      </c>
      <c r="I132" s="38">
        <v>0</v>
      </c>
      <c r="J132" s="38">
        <v>0</v>
      </c>
      <c r="K132" s="39">
        <f t="shared" si="25"/>
        <v>751371.16</v>
      </c>
    </row>
    <row r="133" spans="1:11" ht="18.75" customHeight="1">
      <c r="A133" s="26" t="s">
        <v>133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439597.97000000003</v>
      </c>
      <c r="J133" s="38"/>
      <c r="K133" s="39">
        <f t="shared" si="25"/>
        <v>439597.97000000003</v>
      </c>
    </row>
    <row r="134" spans="1:11" ht="18.75" customHeight="1">
      <c r="A134" s="74" t="s">
        <v>134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747703.23</v>
      </c>
      <c r="K134" s="42">
        <f t="shared" si="25"/>
        <v>747703.23</v>
      </c>
    </row>
    <row r="135" spans="1:11" ht="18.75" customHeight="1">
      <c r="A135" s="72" t="s">
        <v>138</v>
      </c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0</v>
      </c>
      <c r="K135" s="49"/>
    </row>
    <row r="136" ht="18" customHeight="1">
      <c r="A136" s="72" t="s">
        <v>139</v>
      </c>
    </row>
    <row r="137" ht="18" customHeight="1">
      <c r="A137" s="72" t="s">
        <v>140</v>
      </c>
    </row>
    <row r="138" ht="21" customHeight="1">
      <c r="A138" s="72" t="s">
        <v>141</v>
      </c>
    </row>
    <row r="139" ht="18" customHeight="1">
      <c r="A139" s="72" t="s">
        <v>142</v>
      </c>
    </row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2017-12-26T19:31:59Z</dcterms:modified>
  <cp:category/>
  <cp:version/>
  <cp:contentType/>
  <cp:contentStatus/>
</cp:coreProperties>
</file>