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<sst xmlns="http://schemas.openxmlformats.org/spreadsheetml/2006/main" count="106" uniqueCount="104">
  <si>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</si>
  <si>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</si>
  <si>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</si>
  <si>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</si>
  <si>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</si>
  <si>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</si>
  <si>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</si>
  <si>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</si>
  <si>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</si>
  <si>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</si>
  <si>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</si>
  <si>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</si>
  <si>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</si>
  <si>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</si>
  <si>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</si>
  <si>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</si>
  <si>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</si>
  <si>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</si>
  <si>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</si>
  <si>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</si>
  <si>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</si>
  <si>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</si>
  <si>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</si>
  <si>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</si>
  <si>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</si>
  <si>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</si>
  <si>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</si>
  <si>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</si>
  <si>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</si>
  <si>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</si>
  <si>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</si>
  <si>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</si>
  <si>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</si>
  <si>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</si>
  <si>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</si>
  <si>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</si>
  <si>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</si>
  <si>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</si>
  <si>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</si>
  <si>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</si>
  <si>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</si>
  <si>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</si>
  <si>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</si>
  <si>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</si>
  <si>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</si>
  <si>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</si>
  <si>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</si>
  <si>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</si>
  <si>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</si>
  <si>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</si>
  <si>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</si>
  <si>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</si>
  <si>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</si>
  <si>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</si>
  <si>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</si>
  <si>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</si>
  <si>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</si>
  <si>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</si>
  <si>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</si>
  <si>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</si>
  <si>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</si>
  <si>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</si>
  <si>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</si>
  <si>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</si>
  <si>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</si>
  <si>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</si>
  <si>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</si>
  <si>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</si>
  <si>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</si>
  <si>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</si>
  <si>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</si>
  <si>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</si>
  <si>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</si>
  <si>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</si>
  <si>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</si>
  <si>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</si>
  <si>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</si>
  <si>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</si>
  <si>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</si>
  <si>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</si>
  <si>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</si>
  <si>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</si>
  <si>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</si>
  <si>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</si>
  <si>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</si>
  <si>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</si>
  <si>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</si>
  <si>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</si>
  <si>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</si>
  <si>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</si>
  <si>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</si>
  <si>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</si>
  <si>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</si>
  <si>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</si>
  <si>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</si>
  <si>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</si>
  <si>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</si>
  <si>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</si>
  <si>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</si>
  <si>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</si>
  <si>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18/08/17 - VENCIMENTO 25/08/17</t>
  </si>
  <si>
    <t>8. Tarifa de Remuneração por Passageiro (2)</t>
  </si>
  <si>
    <t>5.2.8. Ajuste de Remuneração Previsto Contratualmente (1)</t>
  </si>
  <si>
    <t>Nota: (1) Ajuste de remuneração previsto contratualmente, período de 26/06 a 24/07/17, parcela 16/20.
 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</si>
</sst>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926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926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926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100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497859</v>
      </c>
      <c r="C7" s="10">
        <f>C8+C20+C24</f>
        <v>290201</v>
      </c>
      <c r="D7" s="10">
        <f>D8+D20+D24</f>
        <v>374759</v>
      </c>
      <c r="E7" s="10">
        <f>E8+E20+E24</f>
        <v>51168</v>
      </c>
      <c r="F7" s="10">
        <f aca="true" t="shared" si="0" ref="F7:M7">F8+F20+F24</f>
        <v>327585</v>
      </c>
      <c r="G7" s="10">
        <f t="shared" si="0"/>
        <v>521806</v>
      </c>
      <c r="H7" s="10">
        <f t="shared" si="0"/>
        <v>471147</v>
      </c>
      <c r="I7" s="10">
        <f t="shared" si="0"/>
        <v>420234</v>
      </c>
      <c r="J7" s="10">
        <f t="shared" si="0"/>
        <v>300586</v>
      </c>
      <c r="K7" s="10">
        <f t="shared" si="0"/>
        <v>372019</v>
      </c>
      <c r="L7" s="10">
        <f t="shared" si="0"/>
        <v>149149</v>
      </c>
      <c r="M7" s="10">
        <f t="shared" si="0"/>
        <v>91167</v>
      </c>
      <c r="N7" s="10">
        <f>+N8+N20+N24</f>
        <v>3867680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211979</v>
      </c>
      <c r="C8" s="12">
        <f>+C9+C12+C16</f>
        <v>136067</v>
      </c>
      <c r="D8" s="12">
        <f>+D9+D12+D16</f>
        <v>185976</v>
      </c>
      <c r="E8" s="12">
        <f>+E9+E12+E16</f>
        <v>23049</v>
      </c>
      <c r="F8" s="12">
        <f aca="true" t="shared" si="1" ref="F8:M8">+F9+F12+F16</f>
        <v>148802</v>
      </c>
      <c r="G8" s="12">
        <f t="shared" si="1"/>
        <v>244330</v>
      </c>
      <c r="H8" s="12">
        <f t="shared" si="1"/>
        <v>213925</v>
      </c>
      <c r="I8" s="12">
        <f t="shared" si="1"/>
        <v>195803</v>
      </c>
      <c r="J8" s="12">
        <f t="shared" si="1"/>
        <v>140158</v>
      </c>
      <c r="K8" s="12">
        <f t="shared" si="1"/>
        <v>162927</v>
      </c>
      <c r="L8" s="12">
        <f t="shared" si="1"/>
        <v>75166</v>
      </c>
      <c r="M8" s="12">
        <f t="shared" si="1"/>
        <v>47551</v>
      </c>
      <c r="N8" s="12">
        <f>SUM(B8:M8)</f>
        <v>1785733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18380</v>
      </c>
      <c r="C9" s="14">
        <v>15024</v>
      </c>
      <c r="D9" s="14">
        <v>13567</v>
      </c>
      <c r="E9" s="14">
        <v>1460</v>
      </c>
      <c r="F9" s="14">
        <v>11130</v>
      </c>
      <c r="G9" s="14">
        <v>21387</v>
      </c>
      <c r="H9" s="14">
        <v>24852</v>
      </c>
      <c r="I9" s="14">
        <v>11290</v>
      </c>
      <c r="J9" s="14">
        <v>14888</v>
      </c>
      <c r="K9" s="14">
        <v>11048</v>
      </c>
      <c r="L9" s="14">
        <v>8101</v>
      </c>
      <c r="M9" s="14">
        <v>5312</v>
      </c>
      <c r="N9" s="12">
        <f aca="true" t="shared" si="2" ref="N9:N19">SUM(B9:M9)</f>
        <v>156439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18380</v>
      </c>
      <c r="C10" s="14">
        <f>+C9-C11</f>
        <v>15024</v>
      </c>
      <c r="D10" s="14">
        <f>+D9-D11</f>
        <v>13567</v>
      </c>
      <c r="E10" s="14">
        <f>+E9-E11</f>
        <v>1460</v>
      </c>
      <c r="F10" s="14">
        <f aca="true" t="shared" si="3" ref="F10:M10">+F9-F11</f>
        <v>11130</v>
      </c>
      <c r="G10" s="14">
        <f t="shared" si="3"/>
        <v>21387</v>
      </c>
      <c r="H10" s="14">
        <f t="shared" si="3"/>
        <v>24852</v>
      </c>
      <c r="I10" s="14">
        <f t="shared" si="3"/>
        <v>11290</v>
      </c>
      <c r="J10" s="14">
        <f t="shared" si="3"/>
        <v>14888</v>
      </c>
      <c r="K10" s="14">
        <f t="shared" si="3"/>
        <v>11048</v>
      </c>
      <c r="L10" s="14">
        <f t="shared" si="3"/>
        <v>8101</v>
      </c>
      <c r="M10" s="14">
        <f t="shared" si="3"/>
        <v>5312</v>
      </c>
      <c r="N10" s="12">
        <f t="shared" si="2"/>
        <v>156439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181381</v>
      </c>
      <c r="C12" s="14">
        <f>C13+C14+C15</f>
        <v>113702</v>
      </c>
      <c r="D12" s="14">
        <f>D13+D14+D15</f>
        <v>162885</v>
      </c>
      <c r="E12" s="14">
        <f>E13+E14+E15</f>
        <v>20350</v>
      </c>
      <c r="F12" s="14">
        <f aca="true" t="shared" si="4" ref="F12:M12">F13+F14+F15</f>
        <v>129231</v>
      </c>
      <c r="G12" s="14">
        <f t="shared" si="4"/>
        <v>208334</v>
      </c>
      <c r="H12" s="14">
        <f t="shared" si="4"/>
        <v>177438</v>
      </c>
      <c r="I12" s="14">
        <f t="shared" si="4"/>
        <v>172393</v>
      </c>
      <c r="J12" s="14">
        <f t="shared" si="4"/>
        <v>117374</v>
      </c>
      <c r="K12" s="14">
        <f t="shared" si="4"/>
        <v>141059</v>
      </c>
      <c r="L12" s="14">
        <f t="shared" si="4"/>
        <v>63160</v>
      </c>
      <c r="M12" s="14">
        <f t="shared" si="4"/>
        <v>40094</v>
      </c>
      <c r="N12" s="12">
        <f t="shared" si="2"/>
        <v>1527401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85677</v>
      </c>
      <c r="C13" s="14">
        <v>54739</v>
      </c>
      <c r="D13" s="14">
        <v>75713</v>
      </c>
      <c r="E13" s="14">
        <v>9688</v>
      </c>
      <c r="F13" s="14">
        <v>59347</v>
      </c>
      <c r="G13" s="14">
        <v>98486</v>
      </c>
      <c r="H13" s="14">
        <v>88288</v>
      </c>
      <c r="I13" s="14">
        <v>84597</v>
      </c>
      <c r="J13" s="14">
        <v>55654</v>
      </c>
      <c r="K13" s="14">
        <v>66284</v>
      </c>
      <c r="L13" s="14">
        <v>29433</v>
      </c>
      <c r="M13" s="14">
        <v>18134</v>
      </c>
      <c r="N13" s="12">
        <f t="shared" si="2"/>
        <v>726040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90982</v>
      </c>
      <c r="C14" s="14">
        <v>54389</v>
      </c>
      <c r="D14" s="14">
        <v>84089</v>
      </c>
      <c r="E14" s="14">
        <v>10002</v>
      </c>
      <c r="F14" s="14">
        <v>65746</v>
      </c>
      <c r="G14" s="14">
        <v>101409</v>
      </c>
      <c r="H14" s="14">
        <v>83451</v>
      </c>
      <c r="I14" s="14">
        <v>84789</v>
      </c>
      <c r="J14" s="14">
        <v>58357</v>
      </c>
      <c r="K14" s="14">
        <v>71429</v>
      </c>
      <c r="L14" s="14">
        <v>31790</v>
      </c>
      <c r="M14" s="14">
        <v>21008</v>
      </c>
      <c r="N14" s="12">
        <f t="shared" si="2"/>
        <v>757441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4722</v>
      </c>
      <c r="C15" s="14">
        <v>4574</v>
      </c>
      <c r="D15" s="14">
        <v>3083</v>
      </c>
      <c r="E15" s="14">
        <v>660</v>
      </c>
      <c r="F15" s="14">
        <v>4138</v>
      </c>
      <c r="G15" s="14">
        <v>8439</v>
      </c>
      <c r="H15" s="14">
        <v>5699</v>
      </c>
      <c r="I15" s="14">
        <v>3007</v>
      </c>
      <c r="J15" s="14">
        <v>3363</v>
      </c>
      <c r="K15" s="14">
        <v>3346</v>
      </c>
      <c r="L15" s="14">
        <v>1937</v>
      </c>
      <c r="M15" s="14">
        <v>952</v>
      </c>
      <c r="N15" s="12">
        <f t="shared" si="2"/>
        <v>43920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12218</v>
      </c>
      <c r="C16" s="14">
        <f>C17+C18+C19</f>
        <v>7341</v>
      </c>
      <c r="D16" s="14">
        <f>D17+D18+D19</f>
        <v>9524</v>
      </c>
      <c r="E16" s="14">
        <f>E17+E18+E19</f>
        <v>1239</v>
      </c>
      <c r="F16" s="14">
        <f aca="true" t="shared" si="5" ref="F16:M16">F17+F18+F19</f>
        <v>8441</v>
      </c>
      <c r="G16" s="14">
        <f t="shared" si="5"/>
        <v>14609</v>
      </c>
      <c r="H16" s="14">
        <f t="shared" si="5"/>
        <v>11635</v>
      </c>
      <c r="I16" s="14">
        <f t="shared" si="5"/>
        <v>12120</v>
      </c>
      <c r="J16" s="14">
        <f t="shared" si="5"/>
        <v>7896</v>
      </c>
      <c r="K16" s="14">
        <f t="shared" si="5"/>
        <v>10820</v>
      </c>
      <c r="L16" s="14">
        <f t="shared" si="5"/>
        <v>3905</v>
      </c>
      <c r="M16" s="14">
        <f t="shared" si="5"/>
        <v>2145</v>
      </c>
      <c r="N16" s="12">
        <f t="shared" si="2"/>
        <v>101893</v>
      </c>
    </row>
    <row r="17" spans="1:25" ht="18.75" customHeight="1">
      <c r="A17" s="15" t="s">
        <v>16</v>
      </c>
      <c r="B17" s="14">
        <v>12116</v>
      </c>
      <c r="C17" s="14">
        <v>7268</v>
      </c>
      <c r="D17" s="14">
        <v>9436</v>
      </c>
      <c r="E17" s="14">
        <v>1230</v>
      </c>
      <c r="F17" s="14">
        <v>8372</v>
      </c>
      <c r="G17" s="14">
        <v>14514</v>
      </c>
      <c r="H17" s="14">
        <v>11543</v>
      </c>
      <c r="I17" s="14">
        <v>12033</v>
      </c>
      <c r="J17" s="14">
        <v>7807</v>
      </c>
      <c r="K17" s="14">
        <v>10720</v>
      </c>
      <c r="L17" s="14">
        <v>3861</v>
      </c>
      <c r="M17" s="14">
        <v>2108</v>
      </c>
      <c r="N17" s="12">
        <f t="shared" si="2"/>
        <v>101008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100</v>
      </c>
      <c r="C18" s="14">
        <v>73</v>
      </c>
      <c r="D18" s="14">
        <v>82</v>
      </c>
      <c r="E18" s="14">
        <v>8</v>
      </c>
      <c r="F18" s="14">
        <v>68</v>
      </c>
      <c r="G18" s="14">
        <v>89</v>
      </c>
      <c r="H18" s="14">
        <v>87</v>
      </c>
      <c r="I18" s="14">
        <v>84</v>
      </c>
      <c r="J18" s="14">
        <v>87</v>
      </c>
      <c r="K18" s="14">
        <v>93</v>
      </c>
      <c r="L18" s="14">
        <v>44</v>
      </c>
      <c r="M18" s="14">
        <v>37</v>
      </c>
      <c r="N18" s="12">
        <f t="shared" si="2"/>
        <v>852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</v>
      </c>
      <c r="C19" s="14">
        <v>0</v>
      </c>
      <c r="D19" s="14">
        <v>6</v>
      </c>
      <c r="E19" s="14">
        <v>1</v>
      </c>
      <c r="F19" s="14">
        <v>1</v>
      </c>
      <c r="G19" s="14">
        <v>6</v>
      </c>
      <c r="H19" s="14">
        <v>5</v>
      </c>
      <c r="I19" s="14">
        <v>3</v>
      </c>
      <c r="J19" s="14">
        <v>2</v>
      </c>
      <c r="K19" s="14">
        <v>7</v>
      </c>
      <c r="L19" s="14">
        <v>0</v>
      </c>
      <c r="M19" s="14">
        <v>0</v>
      </c>
      <c r="N19" s="12">
        <f t="shared" si="2"/>
        <v>33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131266</v>
      </c>
      <c r="C20" s="18">
        <f>C21+C22+C23</f>
        <v>63366</v>
      </c>
      <c r="D20" s="18">
        <f>D21+D22+D23</f>
        <v>76584</v>
      </c>
      <c r="E20" s="18">
        <f>E21+E22+E23</f>
        <v>10443</v>
      </c>
      <c r="F20" s="18">
        <f aca="true" t="shared" si="6" ref="F20:M20">F21+F22+F23</f>
        <v>67753</v>
      </c>
      <c r="G20" s="18">
        <f t="shared" si="6"/>
        <v>109926</v>
      </c>
      <c r="H20" s="18">
        <f t="shared" si="6"/>
        <v>114395</v>
      </c>
      <c r="I20" s="18">
        <f t="shared" si="6"/>
        <v>106002</v>
      </c>
      <c r="J20" s="18">
        <f t="shared" si="6"/>
        <v>70811</v>
      </c>
      <c r="K20" s="18">
        <f t="shared" si="6"/>
        <v>110766</v>
      </c>
      <c r="L20" s="18">
        <f t="shared" si="6"/>
        <v>41074</v>
      </c>
      <c r="M20" s="18">
        <f t="shared" si="6"/>
        <v>23647</v>
      </c>
      <c r="N20" s="12">
        <f aca="true" t="shared" si="7" ref="N20:N26">SUM(B20:M20)</f>
        <v>926033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66770</v>
      </c>
      <c r="C21" s="14">
        <v>34227</v>
      </c>
      <c r="D21" s="14">
        <v>39074</v>
      </c>
      <c r="E21" s="14">
        <v>5656</v>
      </c>
      <c r="F21" s="14">
        <v>34832</v>
      </c>
      <c r="G21" s="14">
        <v>57559</v>
      </c>
      <c r="H21" s="14">
        <v>62908</v>
      </c>
      <c r="I21" s="14">
        <v>57548</v>
      </c>
      <c r="J21" s="14">
        <v>37309</v>
      </c>
      <c r="K21" s="14">
        <v>57248</v>
      </c>
      <c r="L21" s="14">
        <v>21363</v>
      </c>
      <c r="M21" s="14">
        <v>11909</v>
      </c>
      <c r="N21" s="12">
        <f t="shared" si="7"/>
        <v>486403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62181</v>
      </c>
      <c r="C22" s="14">
        <v>27535</v>
      </c>
      <c r="D22" s="14">
        <v>36264</v>
      </c>
      <c r="E22" s="14">
        <v>4538</v>
      </c>
      <c r="F22" s="14">
        <v>31424</v>
      </c>
      <c r="G22" s="14">
        <v>49348</v>
      </c>
      <c r="H22" s="14">
        <v>49363</v>
      </c>
      <c r="I22" s="14">
        <v>46980</v>
      </c>
      <c r="J22" s="14">
        <v>32167</v>
      </c>
      <c r="K22" s="14">
        <v>51736</v>
      </c>
      <c r="L22" s="14">
        <v>18897</v>
      </c>
      <c r="M22" s="14">
        <v>11308</v>
      </c>
      <c r="N22" s="12">
        <f t="shared" si="7"/>
        <v>421741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2315</v>
      </c>
      <c r="C23" s="14">
        <v>1604</v>
      </c>
      <c r="D23" s="14">
        <v>1246</v>
      </c>
      <c r="E23" s="14">
        <v>249</v>
      </c>
      <c r="F23" s="14">
        <v>1497</v>
      </c>
      <c r="G23" s="14">
        <v>3019</v>
      </c>
      <c r="H23" s="14">
        <v>2124</v>
      </c>
      <c r="I23" s="14">
        <v>1474</v>
      </c>
      <c r="J23" s="14">
        <v>1335</v>
      </c>
      <c r="K23" s="14">
        <v>1782</v>
      </c>
      <c r="L23" s="14">
        <v>814</v>
      </c>
      <c r="M23" s="14">
        <v>430</v>
      </c>
      <c r="N23" s="12">
        <f t="shared" si="7"/>
        <v>17889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154614</v>
      </c>
      <c r="C24" s="14">
        <f>C25+C26</f>
        <v>90768</v>
      </c>
      <c r="D24" s="14">
        <f>D25+D26</f>
        <v>112199</v>
      </c>
      <c r="E24" s="14">
        <f>E25+E26</f>
        <v>17676</v>
      </c>
      <c r="F24" s="14">
        <f aca="true" t="shared" si="8" ref="F24:M24">F25+F26</f>
        <v>111030</v>
      </c>
      <c r="G24" s="14">
        <f t="shared" si="8"/>
        <v>167550</v>
      </c>
      <c r="H24" s="14">
        <f t="shared" si="8"/>
        <v>142827</v>
      </c>
      <c r="I24" s="14">
        <f t="shared" si="8"/>
        <v>118429</v>
      </c>
      <c r="J24" s="14">
        <f t="shared" si="8"/>
        <v>89617</v>
      </c>
      <c r="K24" s="14">
        <f t="shared" si="8"/>
        <v>98326</v>
      </c>
      <c r="L24" s="14">
        <f t="shared" si="8"/>
        <v>32909</v>
      </c>
      <c r="M24" s="14">
        <f t="shared" si="8"/>
        <v>19969</v>
      </c>
      <c r="N24" s="12">
        <f t="shared" si="7"/>
        <v>1155914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62123</v>
      </c>
      <c r="C25" s="14">
        <v>41396</v>
      </c>
      <c r="D25" s="14">
        <v>52190</v>
      </c>
      <c r="E25" s="14">
        <v>9260</v>
      </c>
      <c r="F25" s="14">
        <v>51046</v>
      </c>
      <c r="G25" s="14">
        <v>81893</v>
      </c>
      <c r="H25" s="14">
        <v>71928</v>
      </c>
      <c r="I25" s="14">
        <v>50571</v>
      </c>
      <c r="J25" s="14">
        <v>43453</v>
      </c>
      <c r="K25" s="14">
        <v>42833</v>
      </c>
      <c r="L25" s="14">
        <v>14346</v>
      </c>
      <c r="M25" s="14">
        <v>7596</v>
      </c>
      <c r="N25" s="12">
        <f t="shared" si="7"/>
        <v>528635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92491</v>
      </c>
      <c r="C26" s="14">
        <v>49372</v>
      </c>
      <c r="D26" s="14">
        <v>60009</v>
      </c>
      <c r="E26" s="14">
        <v>8416</v>
      </c>
      <c r="F26" s="14">
        <v>59984</v>
      </c>
      <c r="G26" s="14">
        <v>85657</v>
      </c>
      <c r="H26" s="14">
        <v>70899</v>
      </c>
      <c r="I26" s="14">
        <v>67858</v>
      </c>
      <c r="J26" s="14">
        <v>46164</v>
      </c>
      <c r="K26" s="14">
        <v>55493</v>
      </c>
      <c r="L26" s="14">
        <v>18563</v>
      </c>
      <c r="M26" s="14">
        <v>12373</v>
      </c>
      <c r="N26" s="12">
        <f t="shared" si="7"/>
        <v>627279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1040717.19761014</v>
      </c>
      <c r="C36" s="60">
        <f aca="true" t="shared" si="11" ref="C36:M36">C37+C38+C39+C40</f>
        <v>586314.8032305</v>
      </c>
      <c r="D36" s="60">
        <f t="shared" si="11"/>
        <v>710393.3300879501</v>
      </c>
      <c r="E36" s="60">
        <f t="shared" si="11"/>
        <v>133064.8886912</v>
      </c>
      <c r="F36" s="60">
        <f t="shared" si="11"/>
        <v>714639.79144925</v>
      </c>
      <c r="G36" s="60">
        <f t="shared" si="11"/>
        <v>902673.1488000001</v>
      </c>
      <c r="H36" s="60">
        <f t="shared" si="11"/>
        <v>954002.0089000002</v>
      </c>
      <c r="I36" s="60">
        <f t="shared" si="11"/>
        <v>834596.2889612</v>
      </c>
      <c r="J36" s="60">
        <f t="shared" si="11"/>
        <v>672661.8726997998</v>
      </c>
      <c r="K36" s="60">
        <f t="shared" si="11"/>
        <v>795878.88826544</v>
      </c>
      <c r="L36" s="60">
        <f t="shared" si="11"/>
        <v>376922.51915306994</v>
      </c>
      <c r="M36" s="60">
        <f t="shared" si="11"/>
        <v>225689.89127952003</v>
      </c>
      <c r="N36" s="60">
        <f>N37+N38+N39+N40</f>
        <v>7947554.62912807</v>
      </c>
    </row>
    <row r="37" spans="1:14" ht="18.75" customHeight="1">
      <c r="A37" s="57" t="s">
        <v>54</v>
      </c>
      <c r="B37" s="54">
        <f aca="true" t="shared" si="12" ref="B37:M37">B29*B7</f>
        <v>1039977.6651000001</v>
      </c>
      <c r="C37" s="54">
        <f t="shared" si="12"/>
        <v>585625.6179999999</v>
      </c>
      <c r="D37" s="54">
        <f t="shared" si="12"/>
        <v>700124.7638000001</v>
      </c>
      <c r="E37" s="54">
        <f t="shared" si="12"/>
        <v>132740.0256</v>
      </c>
      <c r="F37" s="54">
        <f t="shared" si="12"/>
        <v>714561.1604999999</v>
      </c>
      <c r="G37" s="54">
        <f t="shared" si="12"/>
        <v>902672.1994</v>
      </c>
      <c r="H37" s="54">
        <f t="shared" si="12"/>
        <v>953742.8721000002</v>
      </c>
      <c r="I37" s="54">
        <f t="shared" si="12"/>
        <v>830382.384</v>
      </c>
      <c r="J37" s="54">
        <f t="shared" si="12"/>
        <v>668954.1429999999</v>
      </c>
      <c r="K37" s="54">
        <f t="shared" si="12"/>
        <v>791544.8263</v>
      </c>
      <c r="L37" s="54">
        <f t="shared" si="12"/>
        <v>376750.37399999995</v>
      </c>
      <c r="M37" s="54">
        <f t="shared" si="12"/>
        <v>225638.325</v>
      </c>
      <c r="N37" s="56">
        <f>SUM(B37:M37)</f>
        <v>7922714.3568</v>
      </c>
    </row>
    <row r="38" spans="1:14" ht="18.75" customHeight="1">
      <c r="A38" s="57" t="s">
        <v>55</v>
      </c>
      <c r="B38" s="54">
        <f aca="true" t="shared" si="13" ref="B38:M38">B30*B7</f>
        <v>-3084.00748986</v>
      </c>
      <c r="C38" s="54">
        <f t="shared" si="13"/>
        <v>-1703.3347695</v>
      </c>
      <c r="D38" s="54">
        <f t="shared" si="13"/>
        <v>-2079.89371205</v>
      </c>
      <c r="E38" s="54">
        <f t="shared" si="13"/>
        <v>-321.4169088</v>
      </c>
      <c r="F38" s="54">
        <f t="shared" si="13"/>
        <v>-2082.76905075</v>
      </c>
      <c r="G38" s="54">
        <f t="shared" si="13"/>
        <v>-2661.2106000000003</v>
      </c>
      <c r="H38" s="54">
        <f t="shared" si="13"/>
        <v>-2638.4232</v>
      </c>
      <c r="I38" s="54">
        <f t="shared" si="13"/>
        <v>-2390.3750388</v>
      </c>
      <c r="J38" s="54">
        <f t="shared" si="13"/>
        <v>-1913.4403002000001</v>
      </c>
      <c r="K38" s="54">
        <f t="shared" si="13"/>
        <v>-2325.2080345599998</v>
      </c>
      <c r="L38" s="54">
        <f t="shared" si="13"/>
        <v>-1099.01484693</v>
      </c>
      <c r="M38" s="54">
        <f t="shared" si="13"/>
        <v>-667.47372048</v>
      </c>
      <c r="N38" s="25">
        <f>SUM(B38:M38)</f>
        <v>-22966.567671930003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566.46</v>
      </c>
      <c r="C40" s="54">
        <v>0</v>
      </c>
      <c r="D40" s="54">
        <v>10187.06</v>
      </c>
      <c r="E40" s="54">
        <v>0</v>
      </c>
      <c r="F40" s="54">
        <v>0</v>
      </c>
      <c r="G40" s="54">
        <v>0</v>
      </c>
      <c r="H40" s="54">
        <v>0</v>
      </c>
      <c r="I40" s="54">
        <v>4057.68</v>
      </c>
      <c r="J40" s="54">
        <v>3502.57</v>
      </c>
      <c r="K40" s="54">
        <v>4057.03</v>
      </c>
      <c r="L40" s="54">
        <v>0</v>
      </c>
      <c r="M40" s="54">
        <v>0</v>
      </c>
      <c r="N40" s="56">
        <f>SUM(B40:M40)</f>
        <v>22370.8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+B43+B46+B55+B56</f>
        <v>-79378.08</v>
      </c>
      <c r="C42" s="25">
        <f aca="true" t="shared" si="15" ref="C42:M42">+C43+C46+C55+C56</f>
        <v>-64334.21</v>
      </c>
      <c r="D42" s="25">
        <f t="shared" si="15"/>
        <v>-88594.15</v>
      </c>
      <c r="E42" s="25">
        <f t="shared" si="15"/>
        <v>-40698.7</v>
      </c>
      <c r="F42" s="25">
        <f t="shared" si="15"/>
        <v>-87308.7</v>
      </c>
      <c r="G42" s="25">
        <f t="shared" si="15"/>
        <v>-161598.36</v>
      </c>
      <c r="H42" s="25">
        <f t="shared" si="15"/>
        <v>-149203.03</v>
      </c>
      <c r="I42" s="25">
        <f t="shared" si="15"/>
        <v>-90772.38</v>
      </c>
      <c r="J42" s="25">
        <f t="shared" si="15"/>
        <v>-171886.43</v>
      </c>
      <c r="K42" s="25">
        <f t="shared" si="15"/>
        <v>-116470.11000000002</v>
      </c>
      <c r="L42" s="25">
        <f t="shared" si="15"/>
        <v>-43927.869999999995</v>
      </c>
      <c r="M42" s="25">
        <f t="shared" si="15"/>
        <v>-25370.19</v>
      </c>
      <c r="N42" s="25">
        <f>+N43+N46+N55+N56</f>
        <v>-1119542.21</v>
      </c>
    </row>
    <row r="43" spans="1:14" ht="18.75" customHeight="1">
      <c r="A43" s="17" t="s">
        <v>59</v>
      </c>
      <c r="B43" s="26">
        <f>B44+B45</f>
        <v>-69844</v>
      </c>
      <c r="C43" s="26">
        <f>C44+C45</f>
        <v>-57091.2</v>
      </c>
      <c r="D43" s="26">
        <f>D44+D45</f>
        <v>-51554.6</v>
      </c>
      <c r="E43" s="26">
        <f>E44+E45</f>
        <v>-5548</v>
      </c>
      <c r="F43" s="26">
        <f aca="true" t="shared" si="16" ref="F43:M43">F44+F45</f>
        <v>-42294</v>
      </c>
      <c r="G43" s="26">
        <f t="shared" si="16"/>
        <v>-81270.6</v>
      </c>
      <c r="H43" s="26">
        <f t="shared" si="16"/>
        <v>-94437.6</v>
      </c>
      <c r="I43" s="26">
        <f t="shared" si="16"/>
        <v>-42902</v>
      </c>
      <c r="J43" s="26">
        <f t="shared" si="16"/>
        <v>-56574.4</v>
      </c>
      <c r="K43" s="26">
        <f t="shared" si="16"/>
        <v>-41982.4</v>
      </c>
      <c r="L43" s="26">
        <f t="shared" si="16"/>
        <v>-30783.8</v>
      </c>
      <c r="M43" s="26">
        <f t="shared" si="16"/>
        <v>-20185.6</v>
      </c>
      <c r="N43" s="25">
        <f aca="true" t="shared" si="17" ref="N43:N56">SUM(B43:M43)</f>
        <v>-594468.2000000001</v>
      </c>
    </row>
    <row r="44" spans="1:25" ht="18.75" customHeight="1">
      <c r="A44" s="13" t="s">
        <v>60</v>
      </c>
      <c r="B44" s="20">
        <f>ROUND(-B9*$D$3,2)</f>
        <v>-69844</v>
      </c>
      <c r="C44" s="20">
        <f>ROUND(-C9*$D$3,2)</f>
        <v>-57091.2</v>
      </c>
      <c r="D44" s="20">
        <f>ROUND(-D9*$D$3,2)</f>
        <v>-51554.6</v>
      </c>
      <c r="E44" s="20">
        <f>ROUND(-E9*$D$3,2)</f>
        <v>-5548</v>
      </c>
      <c r="F44" s="20">
        <f aca="true" t="shared" si="18" ref="F44:M44">ROUND(-F9*$D$3,2)</f>
        <v>-42294</v>
      </c>
      <c r="G44" s="20">
        <f t="shared" si="18"/>
        <v>-81270.6</v>
      </c>
      <c r="H44" s="20">
        <f t="shared" si="18"/>
        <v>-94437.6</v>
      </c>
      <c r="I44" s="20">
        <f t="shared" si="18"/>
        <v>-42902</v>
      </c>
      <c r="J44" s="20">
        <f t="shared" si="18"/>
        <v>-56574.4</v>
      </c>
      <c r="K44" s="20">
        <f t="shared" si="18"/>
        <v>-41982.4</v>
      </c>
      <c r="L44" s="20">
        <f t="shared" si="18"/>
        <v>-30783.8</v>
      </c>
      <c r="M44" s="20">
        <f t="shared" si="18"/>
        <v>-20185.6</v>
      </c>
      <c r="N44" s="46">
        <f t="shared" si="17"/>
        <v>-594468.2000000001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SUM(B47:B54)</f>
        <v>-9534.08</v>
      </c>
      <c r="C46" s="26">
        <f aca="true" t="shared" si="20" ref="C46:N46">SUM(C47:C54)</f>
        <v>-7243.01</v>
      </c>
      <c r="D46" s="26">
        <f t="shared" si="20"/>
        <v>-37039.549999999996</v>
      </c>
      <c r="E46" s="26">
        <f t="shared" si="20"/>
        <v>-35150.7</v>
      </c>
      <c r="F46" s="26">
        <f t="shared" si="20"/>
        <v>-45014.7</v>
      </c>
      <c r="G46" s="26">
        <f t="shared" si="20"/>
        <v>-80327.76</v>
      </c>
      <c r="H46" s="26">
        <f t="shared" si="20"/>
        <v>-54765.43</v>
      </c>
      <c r="I46" s="26">
        <f t="shared" si="20"/>
        <v>-47870.38</v>
      </c>
      <c r="J46" s="26">
        <f t="shared" si="20"/>
        <v>-115312.03</v>
      </c>
      <c r="K46" s="26">
        <f t="shared" si="20"/>
        <v>-74487.71</v>
      </c>
      <c r="L46" s="26">
        <f t="shared" si="20"/>
        <v>-13144.07</v>
      </c>
      <c r="M46" s="26">
        <f t="shared" si="20"/>
        <v>-5184.59</v>
      </c>
      <c r="N46" s="26">
        <f t="shared" si="20"/>
        <v>-525074.0099999999</v>
      </c>
    </row>
    <row r="47" spans="1:25" ht="18.75" customHeight="1">
      <c r="A47" s="13" t="s">
        <v>63</v>
      </c>
      <c r="B47" s="24">
        <v>-7813.09</v>
      </c>
      <c r="C47" s="24">
        <v>-5960.21</v>
      </c>
      <c r="D47" s="24">
        <v>-35934.7</v>
      </c>
      <c r="E47" s="24">
        <v>-34920</v>
      </c>
      <c r="F47" s="24">
        <v>-43896.88</v>
      </c>
      <c r="G47" s="24">
        <v>-78883.34</v>
      </c>
      <c r="H47" s="24">
        <v>-52718.38</v>
      </c>
      <c r="I47" s="24">
        <v>-46530.04</v>
      </c>
      <c r="J47" s="24">
        <v>-114286.55</v>
      </c>
      <c r="K47" s="24">
        <v>-73281.55</v>
      </c>
      <c r="L47" s="24">
        <v>-12482.1</v>
      </c>
      <c r="M47" s="24">
        <v>-4853.72</v>
      </c>
      <c r="N47" s="24">
        <f t="shared" si="17"/>
        <v>-511560.55999999994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102</v>
      </c>
      <c r="B54" s="24">
        <f>-324.86-1396.13</f>
        <v>-1720.9900000000002</v>
      </c>
      <c r="C54" s="24">
        <f>-364.93-917.87</f>
        <v>-1282.8</v>
      </c>
      <c r="D54" s="24">
        <v>-1104.85</v>
      </c>
      <c r="E54" s="24">
        <v>-230.7</v>
      </c>
      <c r="F54" s="24">
        <v>-1117.82</v>
      </c>
      <c r="G54" s="24">
        <v>-1444.42</v>
      </c>
      <c r="H54" s="24">
        <f>-1220.87-326.18</f>
        <v>-1547.05</v>
      </c>
      <c r="I54" s="24">
        <v>-1340.34</v>
      </c>
      <c r="J54" s="24">
        <v>-1025.48</v>
      </c>
      <c r="K54" s="24">
        <v>-1206.16</v>
      </c>
      <c r="L54" s="24">
        <v>-661.97</v>
      </c>
      <c r="M54" s="24">
        <v>-330.87</v>
      </c>
      <c r="N54" s="24">
        <f t="shared" si="17"/>
        <v>-13013.449999999999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71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20"/>
    </row>
    <row r="58" spans="1:25" ht="15.75">
      <c r="A58" s="2" t="s">
        <v>72</v>
      </c>
      <c r="B58" s="29">
        <f aca="true" t="shared" si="21" ref="B58:M58">+B36+B42</f>
        <v>961339.11761014</v>
      </c>
      <c r="C58" s="29">
        <f t="shared" si="21"/>
        <v>521980.59323049994</v>
      </c>
      <c r="D58" s="29">
        <f t="shared" si="21"/>
        <v>621799.1800879501</v>
      </c>
      <c r="E58" s="29">
        <f t="shared" si="21"/>
        <v>92366.1886912</v>
      </c>
      <c r="F58" s="29">
        <f t="shared" si="21"/>
        <v>627331.09144925</v>
      </c>
      <c r="G58" s="29">
        <f t="shared" si="21"/>
        <v>741074.7888000001</v>
      </c>
      <c r="H58" s="29">
        <f t="shared" si="21"/>
        <v>804798.9789000002</v>
      </c>
      <c r="I58" s="29">
        <f t="shared" si="21"/>
        <v>743823.9089612</v>
      </c>
      <c r="J58" s="29">
        <f t="shared" si="21"/>
        <v>500775.44269979984</v>
      </c>
      <c r="K58" s="29">
        <f t="shared" si="21"/>
        <v>679408.77826544</v>
      </c>
      <c r="L58" s="29">
        <f t="shared" si="21"/>
        <v>332994.64915306994</v>
      </c>
      <c r="M58" s="29">
        <f t="shared" si="21"/>
        <v>200319.70127952003</v>
      </c>
      <c r="N58" s="29">
        <f>SUM(B58:M58)</f>
        <v>6828012.419128071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73</v>
      </c>
      <c r="B61" s="36">
        <f>SUM(B62:B75)</f>
        <v>961339.12</v>
      </c>
      <c r="C61" s="36">
        <f aca="true" t="shared" si="22" ref="C61:M61">SUM(C62:C75)</f>
        <v>521980.60000000003</v>
      </c>
      <c r="D61" s="36">
        <f t="shared" si="22"/>
        <v>621799.18</v>
      </c>
      <c r="E61" s="36">
        <f t="shared" si="22"/>
        <v>92366.19</v>
      </c>
      <c r="F61" s="36">
        <f t="shared" si="22"/>
        <v>627331.09</v>
      </c>
      <c r="G61" s="36">
        <f t="shared" si="22"/>
        <v>741074.79</v>
      </c>
      <c r="H61" s="36">
        <f t="shared" si="22"/>
        <v>804798.98</v>
      </c>
      <c r="I61" s="36">
        <f t="shared" si="22"/>
        <v>743823.91</v>
      </c>
      <c r="J61" s="36">
        <f t="shared" si="22"/>
        <v>500775.44</v>
      </c>
      <c r="K61" s="36">
        <f t="shared" si="22"/>
        <v>679408.78</v>
      </c>
      <c r="L61" s="36">
        <f t="shared" si="22"/>
        <v>332994.65</v>
      </c>
      <c r="M61" s="36">
        <f t="shared" si="22"/>
        <v>200319.71</v>
      </c>
      <c r="N61" s="29">
        <f>SUM(N62:N75)</f>
        <v>6828012.44</v>
      </c>
    </row>
    <row r="62" spans="1:15" ht="18.75" customHeight="1">
      <c r="A62" s="17" t="s">
        <v>74</v>
      </c>
      <c r="B62" s="36">
        <v>178918.75</v>
      </c>
      <c r="C62" s="36">
        <v>179039.39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357958.14</v>
      </c>
      <c r="O62"/>
    </row>
    <row r="63" spans="1:15" ht="18.75" customHeight="1">
      <c r="A63" s="17" t="s">
        <v>75</v>
      </c>
      <c r="B63" s="36">
        <v>782420.37</v>
      </c>
      <c r="C63" s="36">
        <v>342941.21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1125361.58</v>
      </c>
      <c r="O63"/>
    </row>
    <row r="64" spans="1:16" ht="18.75" customHeight="1">
      <c r="A64" s="17" t="s">
        <v>76</v>
      </c>
      <c r="B64" s="35">
        <v>0</v>
      </c>
      <c r="C64" s="35">
        <v>0</v>
      </c>
      <c r="D64" s="26">
        <v>621799.18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621799.18</v>
      </c>
      <c r="P64"/>
    </row>
    <row r="65" spans="1:17" ht="18.75" customHeight="1">
      <c r="A65" s="17" t="s">
        <v>77</v>
      </c>
      <c r="B65" s="35">
        <v>0</v>
      </c>
      <c r="C65" s="35">
        <v>0</v>
      </c>
      <c r="D65" s="35">
        <v>0</v>
      </c>
      <c r="E65" s="26">
        <v>92366.19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92366.19</v>
      </c>
      <c r="Q65"/>
    </row>
    <row r="66" spans="1:18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26">
        <v>627331.09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627331.09</v>
      </c>
      <c r="R66"/>
    </row>
    <row r="67" spans="1:19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741074.79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741074.79</v>
      </c>
      <c r="S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641694.96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641694.96</v>
      </c>
      <c r="T68"/>
    </row>
    <row r="69" spans="1:20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163104.02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163104.02</v>
      </c>
      <c r="T69"/>
    </row>
    <row r="70" spans="1:21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743823.91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743823.91</v>
      </c>
      <c r="U70"/>
    </row>
    <row r="71" spans="1:22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500775.44</v>
      </c>
      <c r="K71" s="35">
        <v>0</v>
      </c>
      <c r="L71" s="35">
        <v>0</v>
      </c>
      <c r="M71" s="35">
        <v>0</v>
      </c>
      <c r="N71" s="29">
        <f t="shared" si="23"/>
        <v>500775.44</v>
      </c>
      <c r="V71"/>
    </row>
    <row r="72" spans="1:23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679408.78</v>
      </c>
      <c r="L72" s="35">
        <v>0</v>
      </c>
      <c r="M72" s="61"/>
      <c r="N72" s="26">
        <f t="shared" si="23"/>
        <v>679408.78</v>
      </c>
      <c r="W72"/>
    </row>
    <row r="73" spans="1:24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332994.65</v>
      </c>
      <c r="M73" s="35">
        <v>0</v>
      </c>
      <c r="N73" s="29">
        <f t="shared" si="23"/>
        <v>332994.65</v>
      </c>
      <c r="X73"/>
    </row>
    <row r="74" spans="1:25" ht="18.75" customHeight="1">
      <c r="A74" s="17" t="s">
        <v>86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200319.71</v>
      </c>
      <c r="N74" s="26">
        <f t="shared" si="23"/>
        <v>200319.71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101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87</v>
      </c>
      <c r="B79" s="44">
        <v>2.335662701884651</v>
      </c>
      <c r="C79" s="44">
        <v>2.2188076380133404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5" ht="18.75" customHeight="1">
      <c r="A80" s="17" t="s">
        <v>88</v>
      </c>
      <c r="B80" s="44">
        <v>2.0383999990321353</v>
      </c>
      <c r="C80" s="44">
        <v>1.9236000141842535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9"/>
      <c r="O80"/>
    </row>
    <row r="81" spans="1:16" ht="18.75" customHeight="1">
      <c r="A81" s="17" t="s">
        <v>89</v>
      </c>
      <c r="B81" s="44">
        <v>0</v>
      </c>
      <c r="C81" s="44">
        <v>0</v>
      </c>
      <c r="D81" s="22">
        <f>(D$37+D$38+D$39)/D$7</f>
        <v>1.868417489874693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6"/>
      <c r="P81"/>
    </row>
    <row r="82" spans="1:17" ht="18.75" customHeight="1">
      <c r="A82" s="17" t="s">
        <v>90</v>
      </c>
      <c r="B82" s="44">
        <v>0</v>
      </c>
      <c r="C82" s="44">
        <v>0</v>
      </c>
      <c r="D82" s="44">
        <v>0</v>
      </c>
      <c r="E82" s="22">
        <f>(E$37+E$38+E$39)/E$7</f>
        <v>2.600548950343965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Q82"/>
    </row>
    <row r="83" spans="1:18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2.1815400322030922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  <c r="R83"/>
    </row>
    <row r="84" spans="1:19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1.7299018194501405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S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2.0341940496848023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0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1.9906000130925552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T86"/>
    </row>
    <row r="87" spans="1:21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f>(I$37+I$38+I$39)/I$7</f>
        <v>1.9763717570715362</v>
      </c>
      <c r="J87" s="44">
        <v>0</v>
      </c>
      <c r="K87" s="35">
        <v>0</v>
      </c>
      <c r="L87" s="44">
        <v>0</v>
      </c>
      <c r="M87" s="44">
        <v>0</v>
      </c>
      <c r="N87" s="26"/>
      <c r="U87"/>
    </row>
    <row r="88" spans="1:22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f>(J$37+J$38+J$39)/J$7</f>
        <v>2.2261825324526088</v>
      </c>
      <c r="K88" s="35">
        <v>0</v>
      </c>
      <c r="L88" s="44">
        <v>0</v>
      </c>
      <c r="M88" s="44">
        <v>0</v>
      </c>
      <c r="N88" s="29"/>
      <c r="V88"/>
    </row>
    <row r="89" spans="1:23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22">
        <f>(K$37+K$38+K$39)/K$7</f>
        <v>2.1284446715502163</v>
      </c>
      <c r="L89" s="44">
        <v>0</v>
      </c>
      <c r="M89" s="44">
        <v>0</v>
      </c>
      <c r="N89" s="26"/>
      <c r="W89"/>
    </row>
    <row r="90" spans="1:24" ht="18.75" customHeight="1">
      <c r="A90" s="17" t="s">
        <v>98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44">
        <f>(L$37+L$38+L$39)/L$7</f>
        <v>2.5271541824153694</v>
      </c>
      <c r="M90" s="44">
        <v>0</v>
      </c>
      <c r="N90" s="62"/>
      <c r="X90"/>
    </row>
    <row r="91" spans="1:25" ht="18.75" customHeight="1">
      <c r="A91" s="34" t="s">
        <v>99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9">
        <f>(M$37+M$38+M$39)/M$7</f>
        <v>2.4755656243983024</v>
      </c>
      <c r="N91" s="50"/>
      <c r="Y91"/>
    </row>
    <row r="92" spans="1:13" ht="57" customHeight="1">
      <c r="A92" s="72" t="s">
        <v>103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5" ht="14.25">
      <c r="B95" s="40"/>
    </row>
    <row r="96" ht="14.25">
      <c r="H96" s="41"/>
    </row>
    <row r="97" ht="14.25"/>
    <row r="98" spans="8:11" ht="14.25">
      <c r="H98" s="42"/>
      <c r="I98" s="43"/>
      <c r="J98" s="43"/>
      <c r="K98" s="43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2017-08-24T18:24:34Z</dcterms:modified>
  <cp:category/>
  <cp:version/>
  <cp:contentType/>
  <cp:contentStatus/>
</cp:coreProperties>
</file>