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<sst xmlns="http://schemas.openxmlformats.org/spreadsheetml/2006/main" count="106" uniqueCount="104">
  <si>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</si>
  <si>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</si>
  <si>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</si>
  <si>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</si>
  <si>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</si>
  <si>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</si>
  <si>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</si>
  <si>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</si>
  <si>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</si>
  <si>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</si>
  <si>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</si>
  <si>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</si>
  <si>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</si>
  <si>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</si>
  <si>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</si>
  <si>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</si>
  <si>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</si>
  <si>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</si>
  <si>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</si>
  <si>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</si>
  <si>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</si>
  <si>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</si>
  <si>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</si>
  <si>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</si>
  <si>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</si>
  <si>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</si>
  <si>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</si>
  <si>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</si>
  <si>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</si>
  <si>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</si>
  <si>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</si>
  <si>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</si>
  <si>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</si>
  <si>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</si>
  <si>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</si>
  <si>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</si>
  <si>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</si>
  <si>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</si>
  <si>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</si>
  <si>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</si>
  <si>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</si>
  <si>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</si>
  <si>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</si>
  <si>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</si>
  <si>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</si>
  <si>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</si>
  <si>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</si>
  <si>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</si>
  <si>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</si>
  <si>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</si>
  <si>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</si>
  <si>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</si>
  <si>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</si>
  <si>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</si>
  <si>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</si>
  <si>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</si>
  <si>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</si>
  <si>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</si>
  <si>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</si>
  <si>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</si>
  <si>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</si>
  <si>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</si>
  <si>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</si>
  <si>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</si>
  <si>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</si>
  <si>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</si>
  <si>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</si>
  <si>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</si>
  <si>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</si>
  <si>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</si>
  <si>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</si>
  <si>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</si>
  <si>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</si>
  <si>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</si>
  <si>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</si>
  <si>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</si>
  <si>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</si>
  <si>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</si>
  <si>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</si>
  <si>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</si>
  <si>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</si>
  <si>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</si>
  <si>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</si>
  <si>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</si>
  <si>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</si>
  <si>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</si>
  <si>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</si>
  <si>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</si>
  <si>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</si>
  <si>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</si>
  <si>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</si>
  <si>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</si>
  <si>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</si>
  <si>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</si>
  <si>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</si>
  <si>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</si>
  <si>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</si>
  <si>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</si>
  <si>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</si>
  <si>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</si>
  <si>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17/08/17 - VENCIMENTO 24/08/17</t>
  </si>
  <si>
    <t>Nota: (1) Ajuste de remuneração previsto contratualmente, período de 26/06 a 24/07/17, parcela 15/20.
             (2) Tarifa de remuneração de cada empresa considerando o  reequilibrio interno estabelecido e informado pelo consórcio. Não consideram os acertos financeiros previstos no item 7.</t>
  </si>
  <si>
    <t>5.2.8. Ajuste de Remuneração Previsto Contratualmente (1)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</si>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</sst>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1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1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1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487110</v>
      </c>
      <c r="C7" s="10">
        <f>C8+C20+C24</f>
        <v>310656</v>
      </c>
      <c r="D7" s="10">
        <f>D8+D20+D24</f>
        <v>363250</v>
      </c>
      <c r="E7" s="10">
        <f>E8+E20+E24</f>
        <v>49920</v>
      </c>
      <c r="F7" s="10">
        <f aca="true" t="shared" si="0" ref="F7:M7">F8+F20+F24</f>
        <v>310608</v>
      </c>
      <c r="G7" s="10">
        <f t="shared" si="0"/>
        <v>504285</v>
      </c>
      <c r="H7" s="10">
        <f t="shared" si="0"/>
        <v>451899</v>
      </c>
      <c r="I7" s="10">
        <f t="shared" si="0"/>
        <v>406890</v>
      </c>
      <c r="J7" s="10">
        <f t="shared" si="0"/>
        <v>285829</v>
      </c>
      <c r="K7" s="10">
        <f t="shared" si="0"/>
        <v>352953</v>
      </c>
      <c r="L7" s="10">
        <f t="shared" si="0"/>
        <v>142488</v>
      </c>
      <c r="M7" s="10">
        <f t="shared" si="0"/>
        <v>88436</v>
      </c>
      <c r="N7" s="10">
        <f>+N8+N20+N24</f>
        <v>3754324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206421</v>
      </c>
      <c r="C8" s="12">
        <f>+C9+C12+C16</f>
        <v>145066</v>
      </c>
      <c r="D8" s="12">
        <f>+D9+D12+D16</f>
        <v>181978</v>
      </c>
      <c r="E8" s="12">
        <f>+E9+E12+E16</f>
        <v>22807</v>
      </c>
      <c r="F8" s="12">
        <f aca="true" t="shared" si="1" ref="F8:M8">+F9+F12+F16</f>
        <v>142344</v>
      </c>
      <c r="G8" s="12">
        <f t="shared" si="1"/>
        <v>238820</v>
      </c>
      <c r="H8" s="12">
        <f t="shared" si="1"/>
        <v>207587</v>
      </c>
      <c r="I8" s="12">
        <f t="shared" si="1"/>
        <v>190965</v>
      </c>
      <c r="J8" s="12">
        <f t="shared" si="1"/>
        <v>134468</v>
      </c>
      <c r="K8" s="12">
        <f t="shared" si="1"/>
        <v>155167</v>
      </c>
      <c r="L8" s="12">
        <f t="shared" si="1"/>
        <v>71893</v>
      </c>
      <c r="M8" s="12">
        <f t="shared" si="1"/>
        <v>46108</v>
      </c>
      <c r="N8" s="12">
        <f>SUM(B8:M8)</f>
        <v>1743624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16228</v>
      </c>
      <c r="C9" s="14">
        <v>14632</v>
      </c>
      <c r="D9" s="14">
        <v>11638</v>
      </c>
      <c r="E9" s="14">
        <v>1277</v>
      </c>
      <c r="F9" s="14">
        <v>9707</v>
      </c>
      <c r="G9" s="14">
        <v>18759</v>
      </c>
      <c r="H9" s="14">
        <v>21500</v>
      </c>
      <c r="I9" s="14">
        <v>9772</v>
      </c>
      <c r="J9" s="14">
        <v>12713</v>
      </c>
      <c r="K9" s="14">
        <v>9984</v>
      </c>
      <c r="L9" s="14">
        <v>7013</v>
      </c>
      <c r="M9" s="14">
        <v>4897</v>
      </c>
      <c r="N9" s="12">
        <f aca="true" t="shared" si="2" ref="N9:N19">SUM(B9:M9)</f>
        <v>138120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16228</v>
      </c>
      <c r="C10" s="14">
        <f>+C9-C11</f>
        <v>14632</v>
      </c>
      <c r="D10" s="14">
        <f>+D9-D11</f>
        <v>11638</v>
      </c>
      <c r="E10" s="14">
        <f>+E9-E11</f>
        <v>1277</v>
      </c>
      <c r="F10" s="14">
        <f aca="true" t="shared" si="3" ref="F10:M10">+F9-F11</f>
        <v>9707</v>
      </c>
      <c r="G10" s="14">
        <f t="shared" si="3"/>
        <v>18759</v>
      </c>
      <c r="H10" s="14">
        <f t="shared" si="3"/>
        <v>21500</v>
      </c>
      <c r="I10" s="14">
        <f t="shared" si="3"/>
        <v>9772</v>
      </c>
      <c r="J10" s="14">
        <f t="shared" si="3"/>
        <v>12713</v>
      </c>
      <c r="K10" s="14">
        <f t="shared" si="3"/>
        <v>9984</v>
      </c>
      <c r="L10" s="14">
        <f t="shared" si="3"/>
        <v>7013</v>
      </c>
      <c r="M10" s="14">
        <f t="shared" si="3"/>
        <v>4897</v>
      </c>
      <c r="N10" s="12">
        <f t="shared" si="2"/>
        <v>138120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177833</v>
      </c>
      <c r="C12" s="14">
        <f>C13+C14+C15</f>
        <v>122414</v>
      </c>
      <c r="D12" s="14">
        <f>D13+D14+D15</f>
        <v>160587</v>
      </c>
      <c r="E12" s="14">
        <f>E13+E14+E15</f>
        <v>20285</v>
      </c>
      <c r="F12" s="14">
        <f aca="true" t="shared" si="4" ref="F12:M12">F13+F14+F15</f>
        <v>124129</v>
      </c>
      <c r="G12" s="14">
        <f t="shared" si="4"/>
        <v>205571</v>
      </c>
      <c r="H12" s="14">
        <f t="shared" si="4"/>
        <v>174309</v>
      </c>
      <c r="I12" s="14">
        <f t="shared" si="4"/>
        <v>169037</v>
      </c>
      <c r="J12" s="14">
        <f t="shared" si="4"/>
        <v>114039</v>
      </c>
      <c r="K12" s="14">
        <f t="shared" si="4"/>
        <v>134518</v>
      </c>
      <c r="L12" s="14">
        <f t="shared" si="4"/>
        <v>61066</v>
      </c>
      <c r="M12" s="14">
        <f t="shared" si="4"/>
        <v>39059</v>
      </c>
      <c r="N12" s="12">
        <f t="shared" si="2"/>
        <v>1502847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82179</v>
      </c>
      <c r="C13" s="14">
        <v>58469</v>
      </c>
      <c r="D13" s="14">
        <v>73115</v>
      </c>
      <c r="E13" s="14">
        <v>9657</v>
      </c>
      <c r="F13" s="14">
        <v>56032</v>
      </c>
      <c r="G13" s="14">
        <v>95646</v>
      </c>
      <c r="H13" s="14">
        <v>85676</v>
      </c>
      <c r="I13" s="14">
        <v>81283</v>
      </c>
      <c r="J13" s="14">
        <v>53238</v>
      </c>
      <c r="K13" s="14">
        <v>62275</v>
      </c>
      <c r="L13" s="14">
        <v>28054</v>
      </c>
      <c r="M13" s="14">
        <v>17471</v>
      </c>
      <c r="N13" s="12">
        <f t="shared" si="2"/>
        <v>703095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90777</v>
      </c>
      <c r="C14" s="14">
        <v>59057</v>
      </c>
      <c r="D14" s="14">
        <v>84350</v>
      </c>
      <c r="E14" s="14">
        <v>9956</v>
      </c>
      <c r="F14" s="14">
        <v>63993</v>
      </c>
      <c r="G14" s="14">
        <v>101295</v>
      </c>
      <c r="H14" s="14">
        <v>82835</v>
      </c>
      <c r="I14" s="14">
        <v>84718</v>
      </c>
      <c r="J14" s="14">
        <v>57422</v>
      </c>
      <c r="K14" s="14">
        <v>68974</v>
      </c>
      <c r="L14" s="14">
        <v>31029</v>
      </c>
      <c r="M14" s="14">
        <v>20656</v>
      </c>
      <c r="N14" s="12">
        <f t="shared" si="2"/>
        <v>755062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4877</v>
      </c>
      <c r="C15" s="14">
        <v>4888</v>
      </c>
      <c r="D15" s="14">
        <v>3122</v>
      </c>
      <c r="E15" s="14">
        <v>672</v>
      </c>
      <c r="F15" s="14">
        <v>4104</v>
      </c>
      <c r="G15" s="14">
        <v>8630</v>
      </c>
      <c r="H15" s="14">
        <v>5798</v>
      </c>
      <c r="I15" s="14">
        <v>3036</v>
      </c>
      <c r="J15" s="14">
        <v>3379</v>
      </c>
      <c r="K15" s="14">
        <v>3269</v>
      </c>
      <c r="L15" s="14">
        <v>1983</v>
      </c>
      <c r="M15" s="14">
        <v>932</v>
      </c>
      <c r="N15" s="12">
        <f t="shared" si="2"/>
        <v>44690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12360</v>
      </c>
      <c r="C16" s="14">
        <f>C17+C18+C19</f>
        <v>8020</v>
      </c>
      <c r="D16" s="14">
        <f>D17+D18+D19</f>
        <v>9753</v>
      </c>
      <c r="E16" s="14">
        <f>E17+E18+E19</f>
        <v>1245</v>
      </c>
      <c r="F16" s="14">
        <f aca="true" t="shared" si="5" ref="F16:M16">F17+F18+F19</f>
        <v>8508</v>
      </c>
      <c r="G16" s="14">
        <f t="shared" si="5"/>
        <v>14490</v>
      </c>
      <c r="H16" s="14">
        <f t="shared" si="5"/>
        <v>11778</v>
      </c>
      <c r="I16" s="14">
        <f t="shared" si="5"/>
        <v>12156</v>
      </c>
      <c r="J16" s="14">
        <f t="shared" si="5"/>
        <v>7716</v>
      </c>
      <c r="K16" s="14">
        <f t="shared" si="5"/>
        <v>10665</v>
      </c>
      <c r="L16" s="14">
        <f t="shared" si="5"/>
        <v>3814</v>
      </c>
      <c r="M16" s="14">
        <f t="shared" si="5"/>
        <v>2152</v>
      </c>
      <c r="N16" s="12">
        <f t="shared" si="2"/>
        <v>102657</v>
      </c>
    </row>
    <row r="17" spans="1:25" ht="18.75" customHeight="1">
      <c r="A17" s="15" t="s">
        <v>16</v>
      </c>
      <c r="B17" s="14">
        <v>12245</v>
      </c>
      <c r="C17" s="14">
        <v>7939</v>
      </c>
      <c r="D17" s="14">
        <v>9660</v>
      </c>
      <c r="E17" s="14">
        <v>1232</v>
      </c>
      <c r="F17" s="14">
        <v>8446</v>
      </c>
      <c r="G17" s="14">
        <v>14395</v>
      </c>
      <c r="H17" s="14">
        <v>11677</v>
      </c>
      <c r="I17" s="14">
        <v>12064</v>
      </c>
      <c r="J17" s="14">
        <v>7629</v>
      </c>
      <c r="K17" s="14">
        <v>10548</v>
      </c>
      <c r="L17" s="14">
        <v>3768</v>
      </c>
      <c r="M17" s="14">
        <v>2123</v>
      </c>
      <c r="N17" s="12">
        <f t="shared" si="2"/>
        <v>101726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112</v>
      </c>
      <c r="C18" s="14">
        <v>78</v>
      </c>
      <c r="D18" s="14">
        <v>86</v>
      </c>
      <c r="E18" s="14">
        <v>13</v>
      </c>
      <c r="F18" s="14">
        <v>58</v>
      </c>
      <c r="G18" s="14">
        <v>84</v>
      </c>
      <c r="H18" s="14">
        <v>100</v>
      </c>
      <c r="I18" s="14">
        <v>88</v>
      </c>
      <c r="J18" s="14">
        <v>86</v>
      </c>
      <c r="K18" s="14">
        <v>115</v>
      </c>
      <c r="L18" s="14">
        <v>45</v>
      </c>
      <c r="M18" s="14">
        <v>28</v>
      </c>
      <c r="N18" s="12">
        <f t="shared" si="2"/>
        <v>893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</v>
      </c>
      <c r="C19" s="14">
        <v>3</v>
      </c>
      <c r="D19" s="14">
        <v>7</v>
      </c>
      <c r="E19" s="14">
        <v>0</v>
      </c>
      <c r="F19" s="14">
        <v>4</v>
      </c>
      <c r="G19" s="14">
        <v>11</v>
      </c>
      <c r="H19" s="14">
        <v>1</v>
      </c>
      <c r="I19" s="14">
        <v>4</v>
      </c>
      <c r="J19" s="14">
        <v>1</v>
      </c>
      <c r="K19" s="14">
        <v>2</v>
      </c>
      <c r="L19" s="14">
        <v>1</v>
      </c>
      <c r="M19" s="14">
        <v>1</v>
      </c>
      <c r="N19" s="12">
        <f t="shared" si="2"/>
        <v>38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128785</v>
      </c>
      <c r="C20" s="18">
        <f>C21+C22+C23</f>
        <v>68811</v>
      </c>
      <c r="D20" s="18">
        <f>D21+D22+D23</f>
        <v>74699</v>
      </c>
      <c r="E20" s="18">
        <f>E21+E22+E23</f>
        <v>10311</v>
      </c>
      <c r="F20" s="18">
        <f aca="true" t="shared" si="6" ref="F20:M20">F21+F22+F23</f>
        <v>64108</v>
      </c>
      <c r="G20" s="18">
        <f t="shared" si="6"/>
        <v>105859</v>
      </c>
      <c r="H20" s="18">
        <f t="shared" si="6"/>
        <v>110705</v>
      </c>
      <c r="I20" s="18">
        <f t="shared" si="6"/>
        <v>104408</v>
      </c>
      <c r="J20" s="18">
        <f t="shared" si="6"/>
        <v>68040</v>
      </c>
      <c r="K20" s="18">
        <f t="shared" si="6"/>
        <v>105784</v>
      </c>
      <c r="L20" s="18">
        <f t="shared" si="6"/>
        <v>39720</v>
      </c>
      <c r="M20" s="18">
        <f t="shared" si="6"/>
        <v>23278</v>
      </c>
      <c r="N20" s="12">
        <f aca="true" t="shared" si="7" ref="N20:N26">SUM(B20:M20)</f>
        <v>904508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63708</v>
      </c>
      <c r="C21" s="14">
        <v>36556</v>
      </c>
      <c r="D21" s="14">
        <v>36178</v>
      </c>
      <c r="E21" s="14">
        <v>5348</v>
      </c>
      <c r="F21" s="14">
        <v>31313</v>
      </c>
      <c r="G21" s="14">
        <v>53629</v>
      </c>
      <c r="H21" s="14">
        <v>59957</v>
      </c>
      <c r="I21" s="14">
        <v>54923</v>
      </c>
      <c r="J21" s="14">
        <v>34899</v>
      </c>
      <c r="K21" s="14">
        <v>53084</v>
      </c>
      <c r="L21" s="14">
        <v>20379</v>
      </c>
      <c r="M21" s="14">
        <v>11423</v>
      </c>
      <c r="N21" s="12">
        <f t="shared" si="7"/>
        <v>461397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62711</v>
      </c>
      <c r="C22" s="14">
        <v>30513</v>
      </c>
      <c r="D22" s="14">
        <v>37445</v>
      </c>
      <c r="E22" s="14">
        <v>4712</v>
      </c>
      <c r="F22" s="14">
        <v>31309</v>
      </c>
      <c r="G22" s="14">
        <v>49422</v>
      </c>
      <c r="H22" s="14">
        <v>48649</v>
      </c>
      <c r="I22" s="14">
        <v>47966</v>
      </c>
      <c r="J22" s="14">
        <v>31818</v>
      </c>
      <c r="K22" s="14">
        <v>50984</v>
      </c>
      <c r="L22" s="14">
        <v>18545</v>
      </c>
      <c r="M22" s="14">
        <v>11440</v>
      </c>
      <c r="N22" s="12">
        <f t="shared" si="7"/>
        <v>425514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2366</v>
      </c>
      <c r="C23" s="14">
        <v>1742</v>
      </c>
      <c r="D23" s="14">
        <v>1076</v>
      </c>
      <c r="E23" s="14">
        <v>251</v>
      </c>
      <c r="F23" s="14">
        <v>1486</v>
      </c>
      <c r="G23" s="14">
        <v>2808</v>
      </c>
      <c r="H23" s="14">
        <v>2099</v>
      </c>
      <c r="I23" s="14">
        <v>1519</v>
      </c>
      <c r="J23" s="14">
        <v>1323</v>
      </c>
      <c r="K23" s="14">
        <v>1716</v>
      </c>
      <c r="L23" s="14">
        <v>796</v>
      </c>
      <c r="M23" s="14">
        <v>415</v>
      </c>
      <c r="N23" s="12">
        <f t="shared" si="7"/>
        <v>17597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151904</v>
      </c>
      <c r="C24" s="14">
        <f>C25+C26</f>
        <v>96779</v>
      </c>
      <c r="D24" s="14">
        <f>D25+D26</f>
        <v>106573</v>
      </c>
      <c r="E24" s="14">
        <f>E25+E26</f>
        <v>16802</v>
      </c>
      <c r="F24" s="14">
        <f aca="true" t="shared" si="8" ref="F24:M24">F25+F26</f>
        <v>104156</v>
      </c>
      <c r="G24" s="14">
        <f t="shared" si="8"/>
        <v>159606</v>
      </c>
      <c r="H24" s="14">
        <f t="shared" si="8"/>
        <v>133607</v>
      </c>
      <c r="I24" s="14">
        <f t="shared" si="8"/>
        <v>111517</v>
      </c>
      <c r="J24" s="14">
        <f t="shared" si="8"/>
        <v>83321</v>
      </c>
      <c r="K24" s="14">
        <f t="shared" si="8"/>
        <v>92002</v>
      </c>
      <c r="L24" s="14">
        <f t="shared" si="8"/>
        <v>30875</v>
      </c>
      <c r="M24" s="14">
        <f t="shared" si="8"/>
        <v>19050</v>
      </c>
      <c r="N24" s="12">
        <f t="shared" si="7"/>
        <v>1106192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57281</v>
      </c>
      <c r="C25" s="14">
        <v>42522</v>
      </c>
      <c r="D25" s="14">
        <v>46214</v>
      </c>
      <c r="E25" s="14">
        <v>8302</v>
      </c>
      <c r="F25" s="14">
        <v>44751</v>
      </c>
      <c r="G25" s="14">
        <v>73543</v>
      </c>
      <c r="H25" s="14">
        <v>63398</v>
      </c>
      <c r="I25" s="14">
        <v>44034</v>
      </c>
      <c r="J25" s="14">
        <v>37377</v>
      </c>
      <c r="K25" s="14">
        <v>36271</v>
      </c>
      <c r="L25" s="14">
        <v>12401</v>
      </c>
      <c r="M25" s="14">
        <v>6762</v>
      </c>
      <c r="N25" s="12">
        <f t="shared" si="7"/>
        <v>472856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94623</v>
      </c>
      <c r="C26" s="14">
        <v>54257</v>
      </c>
      <c r="D26" s="14">
        <v>60359</v>
      </c>
      <c r="E26" s="14">
        <v>8500</v>
      </c>
      <c r="F26" s="14">
        <v>59405</v>
      </c>
      <c r="G26" s="14">
        <v>86063</v>
      </c>
      <c r="H26" s="14">
        <v>70209</v>
      </c>
      <c r="I26" s="14">
        <v>67483</v>
      </c>
      <c r="J26" s="14">
        <v>45944</v>
      </c>
      <c r="K26" s="14">
        <v>55731</v>
      </c>
      <c r="L26" s="14">
        <v>18474</v>
      </c>
      <c r="M26" s="14">
        <v>12288</v>
      </c>
      <c r="N26" s="12">
        <f t="shared" si="7"/>
        <v>633336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1018330.1966206001</v>
      </c>
      <c r="C36" s="60">
        <f aca="true" t="shared" si="11" ref="C36:M36">C37+C38+C39+C40</f>
        <v>627472.932608</v>
      </c>
      <c r="D36" s="60">
        <f t="shared" si="11"/>
        <v>688956.0906625001</v>
      </c>
      <c r="E36" s="60">
        <f t="shared" si="11"/>
        <v>129835.16652799999</v>
      </c>
      <c r="F36" s="60">
        <f t="shared" si="11"/>
        <v>677715.8002663999</v>
      </c>
      <c r="G36" s="60">
        <f t="shared" si="11"/>
        <v>872452.9280000001</v>
      </c>
      <c r="H36" s="60">
        <f t="shared" si="11"/>
        <v>915146.0713000002</v>
      </c>
      <c r="I36" s="60">
        <f t="shared" si="11"/>
        <v>808304.4483020001</v>
      </c>
      <c r="J36" s="60">
        <f t="shared" si="11"/>
        <v>639914.1078346999</v>
      </c>
      <c r="K36" s="60">
        <f t="shared" si="11"/>
        <v>755431.3271412799</v>
      </c>
      <c r="L36" s="60">
        <f t="shared" si="11"/>
        <v>360145.91519783996</v>
      </c>
      <c r="M36" s="60">
        <f t="shared" si="11"/>
        <v>218950.66113216002</v>
      </c>
      <c r="N36" s="60">
        <f>N37+N38+N39+N40</f>
        <v>7712655.645593479</v>
      </c>
    </row>
    <row r="37" spans="1:14" ht="18.75" customHeight="1">
      <c r="A37" s="57" t="s">
        <v>54</v>
      </c>
      <c r="B37" s="54">
        <f aca="true" t="shared" si="12" ref="B37:M37">B29*B7</f>
        <v>1017524.0790000001</v>
      </c>
      <c r="C37" s="54">
        <f t="shared" si="12"/>
        <v>626903.808</v>
      </c>
      <c r="D37" s="54">
        <f t="shared" si="12"/>
        <v>678623.65</v>
      </c>
      <c r="E37" s="54">
        <f t="shared" si="12"/>
        <v>129502.46399999999</v>
      </c>
      <c r="F37" s="54">
        <f t="shared" si="12"/>
        <v>677529.2303999999</v>
      </c>
      <c r="G37" s="54">
        <f t="shared" si="12"/>
        <v>872362.6215</v>
      </c>
      <c r="H37" s="54">
        <f t="shared" si="12"/>
        <v>914779.1457000001</v>
      </c>
      <c r="I37" s="54">
        <f t="shared" si="12"/>
        <v>804014.64</v>
      </c>
      <c r="J37" s="54">
        <f t="shared" si="12"/>
        <v>636112.4395</v>
      </c>
      <c r="K37" s="54">
        <f t="shared" si="12"/>
        <v>750978.0981</v>
      </c>
      <c r="L37" s="54">
        <f t="shared" si="12"/>
        <v>359924.68799999997</v>
      </c>
      <c r="M37" s="54">
        <f t="shared" si="12"/>
        <v>218879.1</v>
      </c>
      <c r="N37" s="56">
        <f>SUM(B37:M37)</f>
        <v>7687133.964199999</v>
      </c>
    </row>
    <row r="38" spans="1:14" ht="18.75" customHeight="1">
      <c r="A38" s="57" t="s">
        <v>55</v>
      </c>
      <c r="B38" s="54">
        <f aca="true" t="shared" si="13" ref="B38:M38">B30*B7</f>
        <v>-3017.4223794</v>
      </c>
      <c r="C38" s="54">
        <f t="shared" si="13"/>
        <v>-1823.395392</v>
      </c>
      <c r="D38" s="54">
        <f t="shared" si="13"/>
        <v>-2016.0193375</v>
      </c>
      <c r="E38" s="54">
        <f t="shared" si="13"/>
        <v>-313.577472</v>
      </c>
      <c r="F38" s="54">
        <f t="shared" si="13"/>
        <v>-1974.8301336000002</v>
      </c>
      <c r="G38" s="54">
        <f t="shared" si="13"/>
        <v>-2571.8535</v>
      </c>
      <c r="H38" s="54">
        <f t="shared" si="13"/>
        <v>-2530.6344</v>
      </c>
      <c r="I38" s="54">
        <f t="shared" si="13"/>
        <v>-2314.471698</v>
      </c>
      <c r="J38" s="54">
        <f t="shared" si="13"/>
        <v>-1819.5016653</v>
      </c>
      <c r="K38" s="54">
        <f t="shared" si="13"/>
        <v>-2206.0409587199997</v>
      </c>
      <c r="L38" s="54">
        <f t="shared" si="13"/>
        <v>-1049.93280216</v>
      </c>
      <c r="M38" s="54">
        <f t="shared" si="13"/>
        <v>-647.47886784</v>
      </c>
      <c r="N38" s="25">
        <f>SUM(B38:M38)</f>
        <v>-22285.15860652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566.46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22370.8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-63387.39</v>
      </c>
      <c r="C42" s="25">
        <f aca="true" t="shared" si="15" ref="C42:M42">+C43+C46+C55+C56</f>
        <v>-56884.4</v>
      </c>
      <c r="D42" s="25">
        <f t="shared" si="15"/>
        <v>-45329.25</v>
      </c>
      <c r="E42" s="25">
        <f t="shared" si="15"/>
        <v>-5083.3</v>
      </c>
      <c r="F42" s="25">
        <f t="shared" si="15"/>
        <v>-38004.42</v>
      </c>
      <c r="G42" s="25">
        <f t="shared" si="15"/>
        <v>-72728.62</v>
      </c>
      <c r="H42" s="25">
        <f t="shared" si="15"/>
        <v>-83747.05</v>
      </c>
      <c r="I42" s="25">
        <f t="shared" si="15"/>
        <v>-38473.939999999995</v>
      </c>
      <c r="J42" s="25">
        <f t="shared" si="15"/>
        <v>-49334.880000000005</v>
      </c>
      <c r="K42" s="25">
        <f t="shared" si="15"/>
        <v>-39145.36</v>
      </c>
      <c r="L42" s="25">
        <f t="shared" si="15"/>
        <v>-27311.370000000003</v>
      </c>
      <c r="M42" s="25">
        <f t="shared" si="15"/>
        <v>-18939.469999999998</v>
      </c>
      <c r="N42" s="25">
        <f>+N43+N46+N55+N56</f>
        <v>-538369.45</v>
      </c>
    </row>
    <row r="43" spans="1:14" ht="18.75" customHeight="1">
      <c r="A43" s="17" t="s">
        <v>59</v>
      </c>
      <c r="B43" s="26">
        <f>B44+B45</f>
        <v>-61666.4</v>
      </c>
      <c r="C43" s="26">
        <f>C44+C45</f>
        <v>-55601.6</v>
      </c>
      <c r="D43" s="26">
        <f>D44+D45</f>
        <v>-44224.4</v>
      </c>
      <c r="E43" s="26">
        <f>E44+E45</f>
        <v>-4852.6</v>
      </c>
      <c r="F43" s="26">
        <f aca="true" t="shared" si="16" ref="F43:M43">F44+F45</f>
        <v>-36886.6</v>
      </c>
      <c r="G43" s="26">
        <f t="shared" si="16"/>
        <v>-71284.2</v>
      </c>
      <c r="H43" s="26">
        <f t="shared" si="16"/>
        <v>-81700</v>
      </c>
      <c r="I43" s="26">
        <f t="shared" si="16"/>
        <v>-37133.6</v>
      </c>
      <c r="J43" s="26">
        <f t="shared" si="16"/>
        <v>-48309.4</v>
      </c>
      <c r="K43" s="26">
        <f t="shared" si="16"/>
        <v>-37939.2</v>
      </c>
      <c r="L43" s="26">
        <f t="shared" si="16"/>
        <v>-26649.4</v>
      </c>
      <c r="M43" s="26">
        <f t="shared" si="16"/>
        <v>-18608.6</v>
      </c>
      <c r="N43" s="25">
        <f aca="true" t="shared" si="17" ref="N43:N56">SUM(B43:M43)</f>
        <v>-524856</v>
      </c>
    </row>
    <row r="44" spans="1:25" ht="18.75" customHeight="1">
      <c r="A44" s="13" t="s">
        <v>60</v>
      </c>
      <c r="B44" s="20">
        <f>ROUND(-B9*$D$3,2)</f>
        <v>-61666.4</v>
      </c>
      <c r="C44" s="20">
        <f>ROUND(-C9*$D$3,2)</f>
        <v>-55601.6</v>
      </c>
      <c r="D44" s="20">
        <f>ROUND(-D9*$D$3,2)</f>
        <v>-44224.4</v>
      </c>
      <c r="E44" s="20">
        <f>ROUND(-E9*$D$3,2)</f>
        <v>-4852.6</v>
      </c>
      <c r="F44" s="20">
        <f aca="true" t="shared" si="18" ref="F44:M44">ROUND(-F9*$D$3,2)</f>
        <v>-36886.6</v>
      </c>
      <c r="G44" s="20">
        <f t="shared" si="18"/>
        <v>-71284.2</v>
      </c>
      <c r="H44" s="20">
        <f t="shared" si="18"/>
        <v>-81700</v>
      </c>
      <c r="I44" s="20">
        <f t="shared" si="18"/>
        <v>-37133.6</v>
      </c>
      <c r="J44" s="20">
        <f t="shared" si="18"/>
        <v>-48309.4</v>
      </c>
      <c r="K44" s="20">
        <f t="shared" si="18"/>
        <v>-37939.2</v>
      </c>
      <c r="L44" s="20">
        <f t="shared" si="18"/>
        <v>-26649.4</v>
      </c>
      <c r="M44" s="20">
        <f t="shared" si="18"/>
        <v>-18608.6</v>
      </c>
      <c r="N44" s="46">
        <f t="shared" si="17"/>
        <v>-524856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-1720.9900000000002</v>
      </c>
      <c r="C46" s="26">
        <f aca="true" t="shared" si="20" ref="C46:N46">SUM(C47:C54)</f>
        <v>-1282.8</v>
      </c>
      <c r="D46" s="26">
        <f t="shared" si="20"/>
        <v>-1104.85</v>
      </c>
      <c r="E46" s="26">
        <f t="shared" si="20"/>
        <v>-230.7</v>
      </c>
      <c r="F46" s="26">
        <f t="shared" si="20"/>
        <v>-1117.82</v>
      </c>
      <c r="G46" s="26">
        <f t="shared" si="20"/>
        <v>-1444.42</v>
      </c>
      <c r="H46" s="26">
        <f t="shared" si="20"/>
        <v>-2047.05</v>
      </c>
      <c r="I46" s="26">
        <f t="shared" si="20"/>
        <v>-1340.34</v>
      </c>
      <c r="J46" s="26">
        <f t="shared" si="20"/>
        <v>-1025.48</v>
      </c>
      <c r="K46" s="26">
        <f t="shared" si="20"/>
        <v>-1206.16</v>
      </c>
      <c r="L46" s="26">
        <f t="shared" si="20"/>
        <v>-661.97</v>
      </c>
      <c r="M46" s="26">
        <f t="shared" si="20"/>
        <v>-330.87</v>
      </c>
      <c r="N46" s="26">
        <f t="shared" si="20"/>
        <v>-13513.449999999999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102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954942.8066206</v>
      </c>
      <c r="C58" s="29">
        <f t="shared" si="21"/>
        <v>570588.532608</v>
      </c>
      <c r="D58" s="29">
        <f t="shared" si="21"/>
        <v>643626.8406625001</v>
      </c>
      <c r="E58" s="29">
        <f t="shared" si="21"/>
        <v>124751.86652799998</v>
      </c>
      <c r="F58" s="29">
        <f t="shared" si="21"/>
        <v>639711.3802663998</v>
      </c>
      <c r="G58" s="29">
        <f t="shared" si="21"/>
        <v>799724.3080000001</v>
      </c>
      <c r="H58" s="29">
        <f t="shared" si="21"/>
        <v>831399.0213000001</v>
      </c>
      <c r="I58" s="29">
        <f t="shared" si="21"/>
        <v>769830.5083020001</v>
      </c>
      <c r="J58" s="29">
        <f t="shared" si="21"/>
        <v>590579.2278346999</v>
      </c>
      <c r="K58" s="29">
        <f t="shared" si="21"/>
        <v>716285.96714128</v>
      </c>
      <c r="L58" s="29">
        <f t="shared" si="21"/>
        <v>332834.54519783997</v>
      </c>
      <c r="M58" s="29">
        <f t="shared" si="21"/>
        <v>200011.19113216002</v>
      </c>
      <c r="N58" s="29">
        <f>SUM(B58:M58)</f>
        <v>7174286.19559348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954942.81</v>
      </c>
      <c r="C61" s="36">
        <f aca="true" t="shared" si="22" ref="C61:M61">SUM(C62:C75)</f>
        <v>570588.53</v>
      </c>
      <c r="D61" s="36">
        <f t="shared" si="22"/>
        <v>643626.84</v>
      </c>
      <c r="E61" s="36">
        <f t="shared" si="22"/>
        <v>124751.86</v>
      </c>
      <c r="F61" s="36">
        <f t="shared" si="22"/>
        <v>639711.38</v>
      </c>
      <c r="G61" s="36">
        <f t="shared" si="22"/>
        <v>799724.31</v>
      </c>
      <c r="H61" s="36">
        <f t="shared" si="22"/>
        <v>831399.03</v>
      </c>
      <c r="I61" s="36">
        <f t="shared" si="22"/>
        <v>769830.51</v>
      </c>
      <c r="J61" s="36">
        <f t="shared" si="22"/>
        <v>590579.23</v>
      </c>
      <c r="K61" s="36">
        <f t="shared" si="22"/>
        <v>716285.97</v>
      </c>
      <c r="L61" s="36">
        <f t="shared" si="22"/>
        <v>332834.55</v>
      </c>
      <c r="M61" s="36">
        <f t="shared" si="22"/>
        <v>200011.19</v>
      </c>
      <c r="N61" s="29">
        <f>SUM(N62:N75)</f>
        <v>7174286.209999998</v>
      </c>
    </row>
    <row r="62" spans="1:15" ht="18.75" customHeight="1">
      <c r="A62" s="17" t="s">
        <v>74</v>
      </c>
      <c r="B62" s="36">
        <v>184705.42</v>
      </c>
      <c r="C62" s="36">
        <v>185825.24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370530.66000000003</v>
      </c>
      <c r="O62"/>
    </row>
    <row r="63" spans="1:15" ht="18.75" customHeight="1">
      <c r="A63" s="17" t="s">
        <v>75</v>
      </c>
      <c r="B63" s="36">
        <v>770237.39</v>
      </c>
      <c r="C63" s="36">
        <v>384763.29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1155000.68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643626.84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643626.84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124751.86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124751.86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639711.38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639711.38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799724.31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799724.31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649709.26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649709.26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181689.77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181689.77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769830.51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769830.51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590579.23</v>
      </c>
      <c r="K71" s="35">
        <v>0</v>
      </c>
      <c r="L71" s="35">
        <v>0</v>
      </c>
      <c r="M71" s="35">
        <v>0</v>
      </c>
      <c r="N71" s="29">
        <f t="shared" si="23"/>
        <v>590579.23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716285.97</v>
      </c>
      <c r="L72" s="35">
        <v>0</v>
      </c>
      <c r="M72" s="61"/>
      <c r="N72" s="26">
        <f t="shared" si="23"/>
        <v>716285.97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332834.55</v>
      </c>
      <c r="M73" s="35">
        <v>0</v>
      </c>
      <c r="N73" s="29">
        <f t="shared" si="23"/>
        <v>332834.55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200011.19</v>
      </c>
      <c r="N74" s="26">
        <f t="shared" si="23"/>
        <v>200011.19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2.3341343693747754</v>
      </c>
      <c r="C79" s="44">
        <v>2.2467916297044486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2.0388833572737632</v>
      </c>
      <c r="C80" s="44">
        <v>1.9256834168291037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1.8686002220578115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2.600864714102564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2.181900660209653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1.730079078298978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2.0348642009098534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1.9914508269876763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1.9765704939959203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2.226546424032201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2.1288225263456604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2.527552602309247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2.475809185537112</v>
      </c>
      <c r="N91" s="50"/>
      <c r="Y91"/>
    </row>
    <row r="92" spans="1:13" ht="48" customHeight="1">
      <c r="A92" s="72" t="s">
        <v>101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2017-08-23T19:53:17Z</dcterms:modified>
  <cp:category/>
  <cp:version/>
  <cp:contentType/>
  <cp:contentStatus/>
</cp:coreProperties>
</file>