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<sst xmlns="http://schemas.openxmlformats.org/spreadsheetml/2006/main" count="106" uniqueCount="104">
  <si>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</si>
  <si>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</si>
  <si>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</si>
  <si>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</si>
  <si>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</si>
  <si>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</si>
  <si>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</si>
  <si>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</si>
  <si>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</si>
  <si>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</si>
  <si>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</si>
  <si>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</si>
  <si>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</si>
  <si>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</si>
  <si>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</si>
  <si>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</si>
  <si>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</si>
  <si>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</si>
  <si>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</si>
  <si>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</si>
  <si>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</si>
  <si>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</si>
  <si>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</si>
  <si>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</si>
  <si>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</si>
  <si>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</si>
  <si>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</si>
  <si>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</si>
  <si>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</si>
  <si>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</si>
  <si>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</si>
  <si>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</si>
  <si>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</si>
  <si>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</si>
  <si>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</si>
  <si>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</si>
  <si>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</si>
  <si>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</si>
  <si>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</si>
  <si>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</si>
  <si>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</si>
  <si>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</si>
  <si>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</si>
  <si>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</si>
  <si>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</si>
  <si>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</si>
  <si>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</si>
  <si>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</si>
  <si>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</si>
  <si>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</si>
  <si>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</si>
  <si>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</si>
  <si>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</si>
  <si>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</si>
  <si>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</si>
  <si>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</si>
  <si>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</si>
  <si>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</si>
  <si>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</si>
  <si>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</si>
  <si>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</si>
  <si>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</si>
  <si>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</si>
  <si>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</si>
  <si>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</si>
  <si>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</si>
  <si>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</si>
  <si>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</si>
  <si>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</si>
  <si>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</si>
  <si>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</si>
  <si>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</si>
  <si>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</si>
  <si>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</si>
  <si>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</si>
  <si>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</si>
  <si>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</si>
  <si>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</si>
  <si>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</si>
  <si>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</si>
  <si>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</si>
  <si>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</si>
  <si>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</si>
  <si>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</si>
  <si>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</si>
  <si>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</si>
  <si>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</si>
  <si>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</si>
  <si>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</si>
  <si>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</si>
  <si>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</si>
  <si>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</si>
  <si>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</si>
  <si>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</si>
  <si>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</si>
  <si>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</si>
  <si>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</si>
  <si>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</si>
  <si>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</si>
  <si>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</si>
  <si>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16/08/17 - VENCIMENTO 23/08/17</t>
  </si>
  <si>
    <t>Nota: (1) Ajuste de remuneração previsto contratualmente, período de 26/06 a 24/07/17, parcela 14/20.
             (2) Tarifa de remuneração de cada empresa considerando o  reequilibrio interno estabelecido e informado pelo consórcio. Não consideram os acertos financeiros previstos no item 7.</t>
  </si>
  <si>
    <t>5.2.8. Ajuste de Remuneração Previsto Contratualmente (1)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</si>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</sst>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59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59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59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1.503906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504856</v>
      </c>
      <c r="C7" s="10">
        <f>C8+C20+C24</f>
        <v>279401</v>
      </c>
      <c r="D7" s="10">
        <f>D8+D20+D24</f>
        <v>376996</v>
      </c>
      <c r="E7" s="10">
        <f>E8+E20+E24</f>
        <v>52712</v>
      </c>
      <c r="F7" s="10">
        <f aca="true" t="shared" si="0" ref="F7:M7">F8+F20+F24</f>
        <v>325361</v>
      </c>
      <c r="G7" s="10">
        <f t="shared" si="0"/>
        <v>523730</v>
      </c>
      <c r="H7" s="10">
        <f t="shared" si="0"/>
        <v>469468</v>
      </c>
      <c r="I7" s="10">
        <f t="shared" si="0"/>
        <v>418204</v>
      </c>
      <c r="J7" s="10">
        <f t="shared" si="0"/>
        <v>296206</v>
      </c>
      <c r="K7" s="10">
        <f t="shared" si="0"/>
        <v>367603</v>
      </c>
      <c r="L7" s="10">
        <f t="shared" si="0"/>
        <v>148321</v>
      </c>
      <c r="M7" s="10">
        <f t="shared" si="0"/>
        <v>90905</v>
      </c>
      <c r="N7" s="10">
        <f>+N8+N20+N24</f>
        <v>3853763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211243</v>
      </c>
      <c r="C8" s="12">
        <f>+C9+C12+C16</f>
        <v>129639</v>
      </c>
      <c r="D8" s="12">
        <f>+D9+D12+D16</f>
        <v>185475</v>
      </c>
      <c r="E8" s="12">
        <f>+E9+E12+E16</f>
        <v>23314</v>
      </c>
      <c r="F8" s="12">
        <f aca="true" t="shared" si="1" ref="F8:M8">+F9+F12+F16</f>
        <v>146468</v>
      </c>
      <c r="G8" s="12">
        <f t="shared" si="1"/>
        <v>243213</v>
      </c>
      <c r="H8" s="12">
        <f t="shared" si="1"/>
        <v>212103</v>
      </c>
      <c r="I8" s="12">
        <f t="shared" si="1"/>
        <v>193027</v>
      </c>
      <c r="J8" s="12">
        <f t="shared" si="1"/>
        <v>136989</v>
      </c>
      <c r="K8" s="12">
        <f t="shared" si="1"/>
        <v>158895</v>
      </c>
      <c r="L8" s="12">
        <f t="shared" si="1"/>
        <v>74023</v>
      </c>
      <c r="M8" s="12">
        <f t="shared" si="1"/>
        <v>46829</v>
      </c>
      <c r="N8" s="12">
        <f>SUM(B8:M8)</f>
        <v>1761218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16590</v>
      </c>
      <c r="C9" s="14">
        <v>12857</v>
      </c>
      <c r="D9" s="14">
        <v>12172</v>
      </c>
      <c r="E9" s="14">
        <v>1356</v>
      </c>
      <c r="F9" s="14">
        <v>9971</v>
      </c>
      <c r="G9" s="14">
        <v>19563</v>
      </c>
      <c r="H9" s="14">
        <v>22320</v>
      </c>
      <c r="I9" s="14">
        <v>9715</v>
      </c>
      <c r="J9" s="14">
        <v>13359</v>
      </c>
      <c r="K9" s="14">
        <v>10399</v>
      </c>
      <c r="L9" s="14">
        <v>7279</v>
      </c>
      <c r="M9" s="14">
        <v>4831</v>
      </c>
      <c r="N9" s="12">
        <f aca="true" t="shared" si="2" ref="N9:N19">SUM(B9:M9)</f>
        <v>140412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16590</v>
      </c>
      <c r="C10" s="14">
        <f>+C9-C11</f>
        <v>12857</v>
      </c>
      <c r="D10" s="14">
        <f>+D9-D11</f>
        <v>12172</v>
      </c>
      <c r="E10" s="14">
        <f>+E9-E11</f>
        <v>1356</v>
      </c>
      <c r="F10" s="14">
        <f aca="true" t="shared" si="3" ref="F10:M10">+F9-F11</f>
        <v>9971</v>
      </c>
      <c r="G10" s="14">
        <f t="shared" si="3"/>
        <v>19563</v>
      </c>
      <c r="H10" s="14">
        <f t="shared" si="3"/>
        <v>22320</v>
      </c>
      <c r="I10" s="14">
        <f t="shared" si="3"/>
        <v>9715</v>
      </c>
      <c r="J10" s="14">
        <f t="shared" si="3"/>
        <v>13359</v>
      </c>
      <c r="K10" s="14">
        <f t="shared" si="3"/>
        <v>10399</v>
      </c>
      <c r="L10" s="14">
        <f t="shared" si="3"/>
        <v>7279</v>
      </c>
      <c r="M10" s="14">
        <f t="shared" si="3"/>
        <v>4831</v>
      </c>
      <c r="N10" s="12">
        <f t="shared" si="2"/>
        <v>140412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182079</v>
      </c>
      <c r="C12" s="14">
        <f>C13+C14+C15</f>
        <v>109551</v>
      </c>
      <c r="D12" s="14">
        <f>D13+D14+D15</f>
        <v>163607</v>
      </c>
      <c r="E12" s="14">
        <f>E13+E14+E15</f>
        <v>20664</v>
      </c>
      <c r="F12" s="14">
        <f aca="true" t="shared" si="4" ref="F12:M12">F13+F14+F15</f>
        <v>127866</v>
      </c>
      <c r="G12" s="14">
        <f t="shared" si="4"/>
        <v>208897</v>
      </c>
      <c r="H12" s="14">
        <f t="shared" si="4"/>
        <v>177983</v>
      </c>
      <c r="I12" s="14">
        <f t="shared" si="4"/>
        <v>170896</v>
      </c>
      <c r="J12" s="14">
        <f t="shared" si="4"/>
        <v>115552</v>
      </c>
      <c r="K12" s="14">
        <f t="shared" si="4"/>
        <v>137772</v>
      </c>
      <c r="L12" s="14">
        <f t="shared" si="4"/>
        <v>62856</v>
      </c>
      <c r="M12" s="14">
        <f t="shared" si="4"/>
        <v>39809</v>
      </c>
      <c r="N12" s="12">
        <f t="shared" si="2"/>
        <v>1517532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84597</v>
      </c>
      <c r="C13" s="14">
        <v>52173</v>
      </c>
      <c r="D13" s="14">
        <v>74867</v>
      </c>
      <c r="E13" s="14">
        <v>9750</v>
      </c>
      <c r="F13" s="14">
        <v>57999</v>
      </c>
      <c r="G13" s="14">
        <v>97218</v>
      </c>
      <c r="H13" s="14">
        <v>87074</v>
      </c>
      <c r="I13" s="14">
        <v>82293</v>
      </c>
      <c r="J13" s="14">
        <v>53597</v>
      </c>
      <c r="K13" s="14">
        <v>63876</v>
      </c>
      <c r="L13" s="14">
        <v>28911</v>
      </c>
      <c r="M13" s="14">
        <v>17786</v>
      </c>
      <c r="N13" s="12">
        <f t="shared" si="2"/>
        <v>710141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92555</v>
      </c>
      <c r="C14" s="14">
        <v>52745</v>
      </c>
      <c r="D14" s="14">
        <v>85527</v>
      </c>
      <c r="E14" s="14">
        <v>10183</v>
      </c>
      <c r="F14" s="14">
        <v>65577</v>
      </c>
      <c r="G14" s="14">
        <v>102767</v>
      </c>
      <c r="H14" s="14">
        <v>84791</v>
      </c>
      <c r="I14" s="14">
        <v>85522</v>
      </c>
      <c r="J14" s="14">
        <v>58481</v>
      </c>
      <c r="K14" s="14">
        <v>70489</v>
      </c>
      <c r="L14" s="14">
        <v>31929</v>
      </c>
      <c r="M14" s="14">
        <v>21055</v>
      </c>
      <c r="N14" s="12">
        <f t="shared" si="2"/>
        <v>761621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4927</v>
      </c>
      <c r="C15" s="14">
        <v>4633</v>
      </c>
      <c r="D15" s="14">
        <v>3213</v>
      </c>
      <c r="E15" s="14">
        <v>731</v>
      </c>
      <c r="F15" s="14">
        <v>4290</v>
      </c>
      <c r="G15" s="14">
        <v>8912</v>
      </c>
      <c r="H15" s="14">
        <v>6118</v>
      </c>
      <c r="I15" s="14">
        <v>3081</v>
      </c>
      <c r="J15" s="14">
        <v>3474</v>
      </c>
      <c r="K15" s="14">
        <v>3407</v>
      </c>
      <c r="L15" s="14">
        <v>2016</v>
      </c>
      <c r="M15" s="14">
        <v>968</v>
      </c>
      <c r="N15" s="12">
        <f t="shared" si="2"/>
        <v>45770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12574</v>
      </c>
      <c r="C16" s="14">
        <f>C17+C18+C19</f>
        <v>7231</v>
      </c>
      <c r="D16" s="14">
        <f>D17+D18+D19</f>
        <v>9696</v>
      </c>
      <c r="E16" s="14">
        <f>E17+E18+E19</f>
        <v>1294</v>
      </c>
      <c r="F16" s="14">
        <f aca="true" t="shared" si="5" ref="F16:M16">F17+F18+F19</f>
        <v>8631</v>
      </c>
      <c r="G16" s="14">
        <f t="shared" si="5"/>
        <v>14753</v>
      </c>
      <c r="H16" s="14">
        <f t="shared" si="5"/>
        <v>11800</v>
      </c>
      <c r="I16" s="14">
        <f t="shared" si="5"/>
        <v>12416</v>
      </c>
      <c r="J16" s="14">
        <f t="shared" si="5"/>
        <v>8078</v>
      </c>
      <c r="K16" s="14">
        <f t="shared" si="5"/>
        <v>10724</v>
      </c>
      <c r="L16" s="14">
        <f t="shared" si="5"/>
        <v>3888</v>
      </c>
      <c r="M16" s="14">
        <f t="shared" si="5"/>
        <v>2189</v>
      </c>
      <c r="N16" s="12">
        <f t="shared" si="2"/>
        <v>103274</v>
      </c>
    </row>
    <row r="17" spans="1:25" ht="18.75" customHeight="1">
      <c r="A17" s="15" t="s">
        <v>16</v>
      </c>
      <c r="B17" s="14">
        <v>12452</v>
      </c>
      <c r="C17" s="14">
        <v>7169</v>
      </c>
      <c r="D17" s="14">
        <v>9611</v>
      </c>
      <c r="E17" s="14">
        <v>1278</v>
      </c>
      <c r="F17" s="14">
        <v>8566</v>
      </c>
      <c r="G17" s="14">
        <v>14634</v>
      </c>
      <c r="H17" s="14">
        <v>11685</v>
      </c>
      <c r="I17" s="14">
        <v>12335</v>
      </c>
      <c r="J17" s="14">
        <v>7990</v>
      </c>
      <c r="K17" s="14">
        <v>10604</v>
      </c>
      <c r="L17" s="14">
        <v>3841</v>
      </c>
      <c r="M17" s="14">
        <v>2163</v>
      </c>
      <c r="N17" s="12">
        <f t="shared" si="2"/>
        <v>102328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120</v>
      </c>
      <c r="C18" s="14">
        <v>62</v>
      </c>
      <c r="D18" s="14">
        <v>79</v>
      </c>
      <c r="E18" s="14">
        <v>15</v>
      </c>
      <c r="F18" s="14">
        <v>62</v>
      </c>
      <c r="G18" s="14">
        <v>112</v>
      </c>
      <c r="H18" s="14">
        <v>115</v>
      </c>
      <c r="I18" s="14">
        <v>78</v>
      </c>
      <c r="J18" s="14">
        <v>87</v>
      </c>
      <c r="K18" s="14">
        <v>114</v>
      </c>
      <c r="L18" s="14">
        <v>47</v>
      </c>
      <c r="M18" s="14">
        <v>26</v>
      </c>
      <c r="N18" s="12">
        <f t="shared" si="2"/>
        <v>917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0</v>
      </c>
      <c r="D19" s="14">
        <v>6</v>
      </c>
      <c r="E19" s="14">
        <v>1</v>
      </c>
      <c r="F19" s="14">
        <v>3</v>
      </c>
      <c r="G19" s="14">
        <v>7</v>
      </c>
      <c r="H19" s="14">
        <v>0</v>
      </c>
      <c r="I19" s="14">
        <v>3</v>
      </c>
      <c r="J19" s="14">
        <v>1</v>
      </c>
      <c r="K19" s="14">
        <v>6</v>
      </c>
      <c r="L19" s="14">
        <v>0</v>
      </c>
      <c r="M19" s="14">
        <v>0</v>
      </c>
      <c r="N19" s="12">
        <f t="shared" si="2"/>
        <v>29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132640</v>
      </c>
      <c r="C20" s="18">
        <f>C21+C22+C23</f>
        <v>59977</v>
      </c>
      <c r="D20" s="18">
        <f>D21+D22+D23</f>
        <v>77196</v>
      </c>
      <c r="E20" s="18">
        <f>E21+E22+E23</f>
        <v>10860</v>
      </c>
      <c r="F20" s="18">
        <f aca="true" t="shared" si="6" ref="F20:M20">F21+F22+F23</f>
        <v>67264</v>
      </c>
      <c r="G20" s="18">
        <f t="shared" si="6"/>
        <v>109639</v>
      </c>
      <c r="H20" s="18">
        <f t="shared" si="6"/>
        <v>113818</v>
      </c>
      <c r="I20" s="18">
        <f t="shared" si="6"/>
        <v>106582</v>
      </c>
      <c r="J20" s="18">
        <f t="shared" si="6"/>
        <v>69673</v>
      </c>
      <c r="K20" s="18">
        <f t="shared" si="6"/>
        <v>108764</v>
      </c>
      <c r="L20" s="18">
        <f t="shared" si="6"/>
        <v>41218</v>
      </c>
      <c r="M20" s="18">
        <f t="shared" si="6"/>
        <v>23751</v>
      </c>
      <c r="N20" s="12">
        <f aca="true" t="shared" si="7" ref="N20:N26">SUM(B20:M20)</f>
        <v>921382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66056</v>
      </c>
      <c r="C21" s="14">
        <v>31971</v>
      </c>
      <c r="D21" s="14">
        <v>37842</v>
      </c>
      <c r="E21" s="14">
        <v>5659</v>
      </c>
      <c r="F21" s="14">
        <v>33356</v>
      </c>
      <c r="G21" s="14">
        <v>55792</v>
      </c>
      <c r="H21" s="14">
        <v>61519</v>
      </c>
      <c r="I21" s="14">
        <v>56084</v>
      </c>
      <c r="J21" s="14">
        <v>35889</v>
      </c>
      <c r="K21" s="14">
        <v>54769</v>
      </c>
      <c r="L21" s="14">
        <v>21063</v>
      </c>
      <c r="M21" s="14">
        <v>11716</v>
      </c>
      <c r="N21" s="12">
        <f t="shared" si="7"/>
        <v>471716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64008</v>
      </c>
      <c r="C22" s="14">
        <v>26422</v>
      </c>
      <c r="D22" s="14">
        <v>38123</v>
      </c>
      <c r="E22" s="14">
        <v>4936</v>
      </c>
      <c r="F22" s="14">
        <v>32414</v>
      </c>
      <c r="G22" s="14">
        <v>50807</v>
      </c>
      <c r="H22" s="14">
        <v>50018</v>
      </c>
      <c r="I22" s="14">
        <v>48958</v>
      </c>
      <c r="J22" s="14">
        <v>32390</v>
      </c>
      <c r="K22" s="14">
        <v>52099</v>
      </c>
      <c r="L22" s="14">
        <v>19282</v>
      </c>
      <c r="M22" s="14">
        <v>11615</v>
      </c>
      <c r="N22" s="12">
        <f t="shared" si="7"/>
        <v>431072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2576</v>
      </c>
      <c r="C23" s="14">
        <v>1584</v>
      </c>
      <c r="D23" s="14">
        <v>1231</v>
      </c>
      <c r="E23" s="14">
        <v>265</v>
      </c>
      <c r="F23" s="14">
        <v>1494</v>
      </c>
      <c r="G23" s="14">
        <v>3040</v>
      </c>
      <c r="H23" s="14">
        <v>2281</v>
      </c>
      <c r="I23" s="14">
        <v>1540</v>
      </c>
      <c r="J23" s="14">
        <v>1394</v>
      </c>
      <c r="K23" s="14">
        <v>1896</v>
      </c>
      <c r="L23" s="14">
        <v>873</v>
      </c>
      <c r="M23" s="14">
        <v>420</v>
      </c>
      <c r="N23" s="12">
        <f t="shared" si="7"/>
        <v>18594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160973</v>
      </c>
      <c r="C24" s="14">
        <f>C25+C26</f>
        <v>89785</v>
      </c>
      <c r="D24" s="14">
        <f>D25+D26</f>
        <v>114325</v>
      </c>
      <c r="E24" s="14">
        <f>E25+E26</f>
        <v>18538</v>
      </c>
      <c r="F24" s="14">
        <f aca="true" t="shared" si="8" ref="F24:M24">F25+F26</f>
        <v>111629</v>
      </c>
      <c r="G24" s="14">
        <f t="shared" si="8"/>
        <v>170878</v>
      </c>
      <c r="H24" s="14">
        <f t="shared" si="8"/>
        <v>143547</v>
      </c>
      <c r="I24" s="14">
        <f t="shared" si="8"/>
        <v>118595</v>
      </c>
      <c r="J24" s="14">
        <f t="shared" si="8"/>
        <v>89544</v>
      </c>
      <c r="K24" s="14">
        <f t="shared" si="8"/>
        <v>99944</v>
      </c>
      <c r="L24" s="14">
        <f t="shared" si="8"/>
        <v>33080</v>
      </c>
      <c r="M24" s="14">
        <f t="shared" si="8"/>
        <v>20325</v>
      </c>
      <c r="N24" s="12">
        <f t="shared" si="7"/>
        <v>1171163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64718</v>
      </c>
      <c r="C25" s="14">
        <v>40177</v>
      </c>
      <c r="D25" s="14">
        <v>51984</v>
      </c>
      <c r="E25" s="14">
        <v>9610</v>
      </c>
      <c r="F25" s="14">
        <v>50676</v>
      </c>
      <c r="G25" s="14">
        <v>82892</v>
      </c>
      <c r="H25" s="14">
        <v>71692</v>
      </c>
      <c r="I25" s="14">
        <v>50599</v>
      </c>
      <c r="J25" s="14">
        <v>42798</v>
      </c>
      <c r="K25" s="14">
        <v>42368</v>
      </c>
      <c r="L25" s="14">
        <v>14220</v>
      </c>
      <c r="M25" s="14">
        <v>7648</v>
      </c>
      <c r="N25" s="12">
        <f t="shared" si="7"/>
        <v>529382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96255</v>
      </c>
      <c r="C26" s="14">
        <v>49608</v>
      </c>
      <c r="D26" s="14">
        <v>62341</v>
      </c>
      <c r="E26" s="14">
        <v>8928</v>
      </c>
      <c r="F26" s="14">
        <v>60953</v>
      </c>
      <c r="G26" s="14">
        <v>87986</v>
      </c>
      <c r="H26" s="14">
        <v>71855</v>
      </c>
      <c r="I26" s="14">
        <v>67996</v>
      </c>
      <c r="J26" s="14">
        <v>46746</v>
      </c>
      <c r="K26" s="14">
        <v>57576</v>
      </c>
      <c r="L26" s="14">
        <v>18860</v>
      </c>
      <c r="M26" s="14">
        <v>12677</v>
      </c>
      <c r="N26" s="12">
        <f t="shared" si="7"/>
        <v>641781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1055289.8877137601</v>
      </c>
      <c r="C36" s="60">
        <f aca="true" t="shared" si="11" ref="C36:M36">C37+C38+C39+C40</f>
        <v>564583.7938305</v>
      </c>
      <c r="D36" s="60">
        <f t="shared" si="11"/>
        <v>714560.0782498001</v>
      </c>
      <c r="E36" s="60">
        <f t="shared" si="11"/>
        <v>137060.6347008</v>
      </c>
      <c r="F36" s="60">
        <f t="shared" si="11"/>
        <v>709802.72033005</v>
      </c>
      <c r="G36" s="60">
        <f t="shared" si="11"/>
        <v>905991.664</v>
      </c>
      <c r="H36" s="60">
        <f t="shared" si="11"/>
        <v>950612.6116000001</v>
      </c>
      <c r="I36" s="60">
        <f t="shared" si="11"/>
        <v>830596.5560071999</v>
      </c>
      <c r="J36" s="60">
        <f t="shared" si="11"/>
        <v>662942.0644658</v>
      </c>
      <c r="K36" s="60">
        <f t="shared" si="11"/>
        <v>786510.56612528</v>
      </c>
      <c r="L36" s="60">
        <f t="shared" si="11"/>
        <v>374837.0923290299</v>
      </c>
      <c r="M36" s="60">
        <f t="shared" si="11"/>
        <v>225043.3594968</v>
      </c>
      <c r="N36" s="60">
        <f>N37+N38+N39+N40</f>
        <v>7917831.02884902</v>
      </c>
    </row>
    <row r="37" spans="1:14" ht="18.75" customHeight="1">
      <c r="A37" s="57" t="s">
        <v>54</v>
      </c>
      <c r="B37" s="54">
        <f aca="true" t="shared" si="12" ref="B37:M37">B29*B7</f>
        <v>1054593.6984</v>
      </c>
      <c r="C37" s="54">
        <f t="shared" si="12"/>
        <v>563831.218</v>
      </c>
      <c r="D37" s="54">
        <f t="shared" si="12"/>
        <v>704303.9272</v>
      </c>
      <c r="E37" s="54">
        <f t="shared" si="12"/>
        <v>136745.4704</v>
      </c>
      <c r="F37" s="54">
        <f t="shared" si="12"/>
        <v>709709.9493</v>
      </c>
      <c r="G37" s="54">
        <f t="shared" si="12"/>
        <v>906000.527</v>
      </c>
      <c r="H37" s="54">
        <f t="shared" si="12"/>
        <v>950344.0724000001</v>
      </c>
      <c r="I37" s="54">
        <f t="shared" si="12"/>
        <v>826371.1039999999</v>
      </c>
      <c r="J37" s="54">
        <f t="shared" si="12"/>
        <v>659206.453</v>
      </c>
      <c r="K37" s="54">
        <f t="shared" si="12"/>
        <v>782148.9031</v>
      </c>
      <c r="L37" s="54">
        <f t="shared" si="12"/>
        <v>374658.84599999996</v>
      </c>
      <c r="M37" s="54">
        <f t="shared" si="12"/>
        <v>224989.875</v>
      </c>
      <c r="N37" s="56">
        <f>SUM(B37:M37)</f>
        <v>7892904.0438</v>
      </c>
    </row>
    <row r="38" spans="1:14" ht="18.75" customHeight="1">
      <c r="A38" s="57" t="s">
        <v>55</v>
      </c>
      <c r="B38" s="54">
        <f aca="true" t="shared" si="13" ref="B38:M38">B30*B7</f>
        <v>-3127.35068624</v>
      </c>
      <c r="C38" s="54">
        <f t="shared" si="13"/>
        <v>-1639.9441694999998</v>
      </c>
      <c r="D38" s="54">
        <f t="shared" si="13"/>
        <v>-2092.3089502</v>
      </c>
      <c r="E38" s="54">
        <f t="shared" si="13"/>
        <v>-331.1156992</v>
      </c>
      <c r="F38" s="54">
        <f t="shared" si="13"/>
        <v>-2068.6289699500003</v>
      </c>
      <c r="G38" s="54">
        <f t="shared" si="13"/>
        <v>-2671.023</v>
      </c>
      <c r="H38" s="54">
        <f t="shared" si="13"/>
        <v>-2629.0208</v>
      </c>
      <c r="I38" s="54">
        <f t="shared" si="13"/>
        <v>-2378.8279928</v>
      </c>
      <c r="J38" s="54">
        <f t="shared" si="13"/>
        <v>-1885.5585342</v>
      </c>
      <c r="K38" s="54">
        <f t="shared" si="13"/>
        <v>-2297.60697472</v>
      </c>
      <c r="L38" s="54">
        <f t="shared" si="13"/>
        <v>-1092.9136709699999</v>
      </c>
      <c r="M38" s="54">
        <f t="shared" si="13"/>
        <v>-665.5555032</v>
      </c>
      <c r="N38" s="25">
        <f>SUM(B38:M38)</f>
        <v>-22879.85495098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566.46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22370.8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-64762.99</v>
      </c>
      <c r="C42" s="25">
        <f aca="true" t="shared" si="15" ref="C42:M42">+C43+C46+C55+C56</f>
        <v>-50139.4</v>
      </c>
      <c r="D42" s="25">
        <f t="shared" si="15"/>
        <v>-47358.45</v>
      </c>
      <c r="E42" s="25">
        <f t="shared" si="15"/>
        <v>-5383.5</v>
      </c>
      <c r="F42" s="25">
        <f t="shared" si="15"/>
        <v>-39007.62</v>
      </c>
      <c r="G42" s="25">
        <f t="shared" si="15"/>
        <v>-75783.81999999999</v>
      </c>
      <c r="H42" s="25">
        <f t="shared" si="15"/>
        <v>-86863.05</v>
      </c>
      <c r="I42" s="25">
        <f t="shared" si="15"/>
        <v>-38257.34</v>
      </c>
      <c r="J42" s="25">
        <f t="shared" si="15"/>
        <v>-51789.68</v>
      </c>
      <c r="K42" s="25">
        <f t="shared" si="15"/>
        <v>-40722.36</v>
      </c>
      <c r="L42" s="25">
        <f t="shared" si="15"/>
        <v>-28322.170000000002</v>
      </c>
      <c r="M42" s="25">
        <f t="shared" si="15"/>
        <v>-18688.67</v>
      </c>
      <c r="N42" s="25">
        <f>+N43+N46+N55+N56</f>
        <v>-547079.0499999999</v>
      </c>
    </row>
    <row r="43" spans="1:14" ht="18.75" customHeight="1">
      <c r="A43" s="17" t="s">
        <v>59</v>
      </c>
      <c r="B43" s="26">
        <f>B44+B45</f>
        <v>-63042</v>
      </c>
      <c r="C43" s="26">
        <f>C44+C45</f>
        <v>-48856.6</v>
      </c>
      <c r="D43" s="26">
        <f>D44+D45</f>
        <v>-46253.6</v>
      </c>
      <c r="E43" s="26">
        <f>E44+E45</f>
        <v>-5152.8</v>
      </c>
      <c r="F43" s="26">
        <f aca="true" t="shared" si="16" ref="F43:M43">F44+F45</f>
        <v>-37889.8</v>
      </c>
      <c r="G43" s="26">
        <f t="shared" si="16"/>
        <v>-74339.4</v>
      </c>
      <c r="H43" s="26">
        <f t="shared" si="16"/>
        <v>-84816</v>
      </c>
      <c r="I43" s="26">
        <f t="shared" si="16"/>
        <v>-36917</v>
      </c>
      <c r="J43" s="26">
        <f t="shared" si="16"/>
        <v>-50764.2</v>
      </c>
      <c r="K43" s="26">
        <f t="shared" si="16"/>
        <v>-39516.2</v>
      </c>
      <c r="L43" s="26">
        <f t="shared" si="16"/>
        <v>-27660.2</v>
      </c>
      <c r="M43" s="26">
        <f t="shared" si="16"/>
        <v>-18357.8</v>
      </c>
      <c r="N43" s="25">
        <f aca="true" t="shared" si="17" ref="N43:N56">SUM(B43:M43)</f>
        <v>-533565.6</v>
      </c>
    </row>
    <row r="44" spans="1:25" ht="18.75" customHeight="1">
      <c r="A44" s="13" t="s">
        <v>60</v>
      </c>
      <c r="B44" s="20">
        <f>ROUND(-B9*$D$3,2)</f>
        <v>-63042</v>
      </c>
      <c r="C44" s="20">
        <f>ROUND(-C9*$D$3,2)</f>
        <v>-48856.6</v>
      </c>
      <c r="D44" s="20">
        <f>ROUND(-D9*$D$3,2)</f>
        <v>-46253.6</v>
      </c>
      <c r="E44" s="20">
        <f>ROUND(-E9*$D$3,2)</f>
        <v>-5152.8</v>
      </c>
      <c r="F44" s="20">
        <f aca="true" t="shared" si="18" ref="F44:M44">ROUND(-F9*$D$3,2)</f>
        <v>-37889.8</v>
      </c>
      <c r="G44" s="20">
        <f t="shared" si="18"/>
        <v>-74339.4</v>
      </c>
      <c r="H44" s="20">
        <f t="shared" si="18"/>
        <v>-84816</v>
      </c>
      <c r="I44" s="20">
        <f t="shared" si="18"/>
        <v>-36917</v>
      </c>
      <c r="J44" s="20">
        <f t="shared" si="18"/>
        <v>-50764.2</v>
      </c>
      <c r="K44" s="20">
        <f t="shared" si="18"/>
        <v>-39516.2</v>
      </c>
      <c r="L44" s="20">
        <f t="shared" si="18"/>
        <v>-27660.2</v>
      </c>
      <c r="M44" s="20">
        <f t="shared" si="18"/>
        <v>-18357.8</v>
      </c>
      <c r="N44" s="46">
        <f t="shared" si="17"/>
        <v>-533565.6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-1720.9900000000002</v>
      </c>
      <c r="C46" s="26">
        <f aca="true" t="shared" si="20" ref="C46:N46">SUM(C47:C54)</f>
        <v>-1282.8</v>
      </c>
      <c r="D46" s="26">
        <f t="shared" si="20"/>
        <v>-1104.85</v>
      </c>
      <c r="E46" s="26">
        <f t="shared" si="20"/>
        <v>-230.7</v>
      </c>
      <c r="F46" s="26">
        <f t="shared" si="20"/>
        <v>-1117.82</v>
      </c>
      <c r="G46" s="26">
        <f t="shared" si="20"/>
        <v>-1444.42</v>
      </c>
      <c r="H46" s="26">
        <f t="shared" si="20"/>
        <v>-2047.05</v>
      </c>
      <c r="I46" s="26">
        <f t="shared" si="20"/>
        <v>-1340.34</v>
      </c>
      <c r="J46" s="26">
        <f t="shared" si="20"/>
        <v>-1025.48</v>
      </c>
      <c r="K46" s="26">
        <f t="shared" si="20"/>
        <v>-1206.16</v>
      </c>
      <c r="L46" s="26">
        <f t="shared" si="20"/>
        <v>-661.97</v>
      </c>
      <c r="M46" s="26">
        <f t="shared" si="20"/>
        <v>-330.87</v>
      </c>
      <c r="N46" s="26">
        <f t="shared" si="20"/>
        <v>-13513.449999999999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102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990526.8977137601</v>
      </c>
      <c r="C58" s="29">
        <f t="shared" si="21"/>
        <v>514444.39383049996</v>
      </c>
      <c r="D58" s="29">
        <f t="shared" si="21"/>
        <v>667201.6282498002</v>
      </c>
      <c r="E58" s="29">
        <f t="shared" si="21"/>
        <v>131677.1347008</v>
      </c>
      <c r="F58" s="29">
        <f t="shared" si="21"/>
        <v>670795.10033005</v>
      </c>
      <c r="G58" s="29">
        <f t="shared" si="21"/>
        <v>830207.844</v>
      </c>
      <c r="H58" s="29">
        <f t="shared" si="21"/>
        <v>863749.5616</v>
      </c>
      <c r="I58" s="29">
        <f t="shared" si="21"/>
        <v>792339.2160072</v>
      </c>
      <c r="J58" s="29">
        <f t="shared" si="21"/>
        <v>611152.3844657999</v>
      </c>
      <c r="K58" s="29">
        <f t="shared" si="21"/>
        <v>745788.20612528</v>
      </c>
      <c r="L58" s="29">
        <f t="shared" si="21"/>
        <v>346514.92232902994</v>
      </c>
      <c r="M58" s="29">
        <f t="shared" si="21"/>
        <v>206354.6894968</v>
      </c>
      <c r="N58" s="29">
        <f>SUM(B58:M58)</f>
        <v>7370751.97884902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6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P60" s="73"/>
    </row>
    <row r="61" spans="1:14" ht="18.75" customHeight="1">
      <c r="A61" s="2" t="s">
        <v>73</v>
      </c>
      <c r="B61" s="36">
        <f>SUM(B62:B75)</f>
        <v>990526.8999999999</v>
      </c>
      <c r="C61" s="36">
        <f aca="true" t="shared" si="22" ref="C61:M61">SUM(C62:C75)</f>
        <v>514444.39999999997</v>
      </c>
      <c r="D61" s="36">
        <f t="shared" si="22"/>
        <v>667201.63</v>
      </c>
      <c r="E61" s="36">
        <f t="shared" si="22"/>
        <v>131677.13</v>
      </c>
      <c r="F61" s="36">
        <f t="shared" si="22"/>
        <v>670795.1</v>
      </c>
      <c r="G61" s="36">
        <f t="shared" si="22"/>
        <v>830207.85</v>
      </c>
      <c r="H61" s="36">
        <f t="shared" si="22"/>
        <v>863749.56</v>
      </c>
      <c r="I61" s="36">
        <f t="shared" si="22"/>
        <v>792339.22</v>
      </c>
      <c r="J61" s="36">
        <f t="shared" si="22"/>
        <v>611152.38</v>
      </c>
      <c r="K61" s="36">
        <f t="shared" si="22"/>
        <v>745788.2</v>
      </c>
      <c r="L61" s="36">
        <f t="shared" si="22"/>
        <v>346514.93</v>
      </c>
      <c r="M61" s="36">
        <f t="shared" si="22"/>
        <v>206354.69</v>
      </c>
      <c r="N61" s="29">
        <f>SUM(N62:N75)</f>
        <v>7370751.989999999</v>
      </c>
    </row>
    <row r="62" spans="1:15" ht="18.75" customHeight="1">
      <c r="A62" s="17" t="s">
        <v>74</v>
      </c>
      <c r="B62" s="36">
        <v>192471.7</v>
      </c>
      <c r="C62" s="36">
        <v>187613.3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380085</v>
      </c>
      <c r="O62"/>
    </row>
    <row r="63" spans="1:15" ht="18.75" customHeight="1">
      <c r="A63" s="17" t="s">
        <v>75</v>
      </c>
      <c r="B63" s="36">
        <v>798055.2</v>
      </c>
      <c r="C63" s="36">
        <v>326831.1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1124886.2999999998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667201.63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667201.63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131677.13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131677.13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670795.1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670795.1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830207.85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830207.85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673591.3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673591.3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190158.26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190158.26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792339.22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792339.22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611152.38</v>
      </c>
      <c r="K71" s="35">
        <v>0</v>
      </c>
      <c r="L71" s="35">
        <v>0</v>
      </c>
      <c r="M71" s="35">
        <v>0</v>
      </c>
      <c r="N71" s="29">
        <f t="shared" si="23"/>
        <v>611152.38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745788.2</v>
      </c>
      <c r="L72" s="35">
        <v>0</v>
      </c>
      <c r="M72" s="61"/>
      <c r="N72" s="26">
        <f t="shared" si="23"/>
        <v>745788.2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346514.93</v>
      </c>
      <c r="M73" s="35">
        <v>0</v>
      </c>
      <c r="N73" s="29">
        <f t="shared" si="23"/>
        <v>346514.93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206354.69</v>
      </c>
      <c r="N74" s="26">
        <f t="shared" si="23"/>
        <v>206354.69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2.332070855774985</v>
      </c>
      <c r="C79" s="44">
        <v>2.206263951650792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2.0386567446000137</v>
      </c>
      <c r="C80" s="44">
        <v>1.927131593709791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1.868383267328566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2.6001789858248596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2.1815851326067044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1.7298830771580775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2.0347148474740466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1.9911707689408216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1.9764011726506678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2.226286754710573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2.128528701140306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2.5272017605668107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2.4755883559408174</v>
      </c>
      <c r="N91" s="50"/>
      <c r="Y91"/>
    </row>
    <row r="92" spans="1:13" ht="36" customHeight="1">
      <c r="A92" s="72" t="s">
        <v>101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2017-08-23T13:27:09Z</dcterms:modified>
  <cp:category/>
  <cp:version/>
  <cp:contentType/>
  <cp:contentStatus/>
</cp:coreProperties>
</file>