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<sst xmlns="http://schemas.openxmlformats.org/spreadsheetml/2006/main" count="106" uniqueCount="104">
  <si>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</si>
  <si>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</si>
  <si>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</si>
  <si>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</si>
  <si>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</si>
  <si>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</si>
  <si>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</si>
  <si>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</si>
  <si>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</si>
  <si>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</si>
  <si>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</si>
  <si>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</si>
  <si>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</si>
  <si>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</si>
  <si>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</si>
  <si>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</si>
  <si>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</si>
  <si>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</si>
  <si>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</si>
  <si>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</si>
  <si>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</si>
  <si>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</si>
  <si>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</si>
  <si>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</si>
  <si>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</si>
  <si>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</si>
  <si>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</si>
  <si>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</si>
  <si>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</si>
  <si>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</si>
  <si>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</si>
  <si>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</si>
  <si>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</si>
  <si>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</si>
  <si>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</si>
  <si>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</si>
  <si>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</si>
  <si>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</si>
  <si>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</si>
  <si>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</si>
  <si>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</si>
  <si>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</si>
  <si>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</si>
  <si>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</si>
  <si>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</si>
  <si>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</si>
  <si>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</si>
  <si>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</si>
  <si>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</si>
  <si>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</si>
  <si>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</si>
  <si>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</si>
  <si>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</si>
  <si>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</si>
  <si>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</si>
  <si>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</si>
  <si>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</si>
  <si>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</si>
  <si>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</si>
  <si>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</si>
  <si>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</si>
  <si>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</si>
  <si>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</si>
  <si>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</si>
  <si>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</si>
  <si>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</si>
  <si>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</si>
  <si>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</si>
  <si>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</si>
  <si>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</si>
  <si>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</si>
  <si>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</si>
  <si>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</si>
  <si>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</si>
  <si>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</si>
  <si>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</si>
  <si>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</si>
  <si>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</si>
  <si>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</si>
  <si>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</si>
  <si>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</si>
  <si>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</si>
  <si>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</si>
  <si>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</si>
  <si>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</si>
  <si>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</si>
  <si>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</si>
  <si>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</si>
  <si>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</si>
  <si>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</si>
  <si>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</si>
  <si>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</si>
  <si>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</si>
  <si>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</si>
  <si>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</si>
  <si>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</si>
  <si>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</si>
  <si>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</si>
  <si>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</si>
  <si>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</si>
  <si>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15/08/17 - VENCIMENTO 22/08/17</t>
  </si>
  <si>
    <t>5.2.8. Ajuste de Remuneração Previsto Contratualmente (1)</t>
  </si>
  <si>
    <t>8. Tarifa de Remuneração por Passageiro (2)</t>
  </si>
  <si>
    <t>Nota: (1) Ajuste de remuneração previsto contratualmente, período de 26/06 a 24/07/17, parcela 13/20.
             (2)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</si>
</sst>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95</xdr:row>
      <xdr:rowOff>0</xdr:rowOff>
    </xdr:from>
    <xdr:to>
      <xdr:col>2</xdr:col>
      <xdr:colOff>914400</xdr:colOff>
      <xdr:row>96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850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914400</xdr:colOff>
      <xdr:row>96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850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914400</xdr:colOff>
      <xdr:row>96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850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1">
      <c r="A2" s="69" t="s">
        <v>100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0" t="s">
        <v>1</v>
      </c>
      <c r="B4" s="70" t="s">
        <v>42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 t="s">
        <v>2</v>
      </c>
    </row>
    <row r="5" spans="1:14" ht="42" customHeight="1">
      <c r="A5" s="70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0"/>
    </row>
    <row r="6" spans="1:14" ht="20.25" customHeight="1">
      <c r="A6" s="70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0"/>
    </row>
    <row r="7" spans="1:25" ht="18.75" customHeight="1">
      <c r="A7" s="9" t="s">
        <v>3</v>
      </c>
      <c r="B7" s="10">
        <f>B8+B20+B24</f>
        <v>494101</v>
      </c>
      <c r="C7" s="10">
        <f>C8+C20+C24</f>
        <v>287935</v>
      </c>
      <c r="D7" s="10">
        <f>D8+D20+D24</f>
        <v>378755</v>
      </c>
      <c r="E7" s="10">
        <f>E8+E20+E24</f>
        <v>54931</v>
      </c>
      <c r="F7" s="10">
        <f aca="true" t="shared" si="0" ref="F7:M7">F8+F20+F24</f>
        <v>324565</v>
      </c>
      <c r="G7" s="10">
        <f t="shared" si="0"/>
        <v>522882</v>
      </c>
      <c r="H7" s="10">
        <f t="shared" si="0"/>
        <v>466875</v>
      </c>
      <c r="I7" s="10">
        <f t="shared" si="0"/>
        <v>412154</v>
      </c>
      <c r="J7" s="10">
        <f t="shared" si="0"/>
        <v>291921</v>
      </c>
      <c r="K7" s="10">
        <f t="shared" si="0"/>
        <v>362381</v>
      </c>
      <c r="L7" s="10">
        <f t="shared" si="0"/>
        <v>146902</v>
      </c>
      <c r="M7" s="10">
        <f t="shared" si="0"/>
        <v>90387</v>
      </c>
      <c r="N7" s="10">
        <f>+N8+N20+N24</f>
        <v>3833789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208544</v>
      </c>
      <c r="C8" s="12">
        <f>+C9+C12+C16</f>
        <v>134686</v>
      </c>
      <c r="D8" s="12">
        <f>+D9+D12+D16</f>
        <v>187523</v>
      </c>
      <c r="E8" s="12">
        <f>+E9+E12+E16</f>
        <v>24404</v>
      </c>
      <c r="F8" s="12">
        <f aca="true" t="shared" si="1" ref="F8:M8">+F9+F12+F16</f>
        <v>146831</v>
      </c>
      <c r="G8" s="12">
        <f t="shared" si="1"/>
        <v>244269</v>
      </c>
      <c r="H8" s="12">
        <f t="shared" si="1"/>
        <v>211939</v>
      </c>
      <c r="I8" s="12">
        <f t="shared" si="1"/>
        <v>191787</v>
      </c>
      <c r="J8" s="12">
        <f t="shared" si="1"/>
        <v>136292</v>
      </c>
      <c r="K8" s="12">
        <f t="shared" si="1"/>
        <v>158056</v>
      </c>
      <c r="L8" s="12">
        <f t="shared" si="1"/>
        <v>73630</v>
      </c>
      <c r="M8" s="12">
        <f t="shared" si="1"/>
        <v>46824</v>
      </c>
      <c r="N8" s="12">
        <f>SUM(B8:M8)</f>
        <v>1764785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16790</v>
      </c>
      <c r="C9" s="14">
        <v>13558</v>
      </c>
      <c r="D9" s="14">
        <v>12314</v>
      </c>
      <c r="E9" s="14">
        <v>1485</v>
      </c>
      <c r="F9" s="14">
        <v>10099</v>
      </c>
      <c r="G9" s="14">
        <v>19916</v>
      </c>
      <c r="H9" s="14">
        <v>22891</v>
      </c>
      <c r="I9" s="14">
        <v>10500</v>
      </c>
      <c r="J9" s="14">
        <v>13553</v>
      </c>
      <c r="K9" s="14">
        <v>10537</v>
      </c>
      <c r="L9" s="14">
        <v>7377</v>
      </c>
      <c r="M9" s="14">
        <v>4926</v>
      </c>
      <c r="N9" s="12">
        <f aca="true" t="shared" si="2" ref="N9:N19">SUM(B9:M9)</f>
        <v>143946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16790</v>
      </c>
      <c r="C10" s="14">
        <f>+C9-C11</f>
        <v>13558</v>
      </c>
      <c r="D10" s="14">
        <f>+D9-D11</f>
        <v>12314</v>
      </c>
      <c r="E10" s="14">
        <f>+E9-E11</f>
        <v>1485</v>
      </c>
      <c r="F10" s="14">
        <f aca="true" t="shared" si="3" ref="F10:M10">+F9-F11</f>
        <v>10099</v>
      </c>
      <c r="G10" s="14">
        <f t="shared" si="3"/>
        <v>19916</v>
      </c>
      <c r="H10" s="14">
        <f t="shared" si="3"/>
        <v>22891</v>
      </c>
      <c r="I10" s="14">
        <f t="shared" si="3"/>
        <v>10500</v>
      </c>
      <c r="J10" s="14">
        <f t="shared" si="3"/>
        <v>13553</v>
      </c>
      <c r="K10" s="14">
        <f t="shared" si="3"/>
        <v>10537</v>
      </c>
      <c r="L10" s="14">
        <f t="shared" si="3"/>
        <v>7377</v>
      </c>
      <c r="M10" s="14">
        <f t="shared" si="3"/>
        <v>4926</v>
      </c>
      <c r="N10" s="12">
        <f t="shared" si="2"/>
        <v>143946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179506</v>
      </c>
      <c r="C12" s="14">
        <f>C13+C14+C15</f>
        <v>113685</v>
      </c>
      <c r="D12" s="14">
        <f>D13+D14+D15</f>
        <v>165380</v>
      </c>
      <c r="E12" s="14">
        <f>E13+E14+E15</f>
        <v>21571</v>
      </c>
      <c r="F12" s="14">
        <f aca="true" t="shared" si="4" ref="F12:M12">F13+F14+F15</f>
        <v>128154</v>
      </c>
      <c r="G12" s="14">
        <f t="shared" si="4"/>
        <v>209426</v>
      </c>
      <c r="H12" s="14">
        <f t="shared" si="4"/>
        <v>177294</v>
      </c>
      <c r="I12" s="14">
        <f t="shared" si="4"/>
        <v>169107</v>
      </c>
      <c r="J12" s="14">
        <f t="shared" si="4"/>
        <v>114922</v>
      </c>
      <c r="K12" s="14">
        <f t="shared" si="4"/>
        <v>136844</v>
      </c>
      <c r="L12" s="14">
        <f t="shared" si="4"/>
        <v>62429</v>
      </c>
      <c r="M12" s="14">
        <f t="shared" si="4"/>
        <v>39821</v>
      </c>
      <c r="N12" s="12">
        <f t="shared" si="2"/>
        <v>1518139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82649</v>
      </c>
      <c r="C13" s="14">
        <v>53853</v>
      </c>
      <c r="D13" s="14">
        <v>75572</v>
      </c>
      <c r="E13" s="14">
        <v>10068</v>
      </c>
      <c r="F13" s="14">
        <v>57936</v>
      </c>
      <c r="G13" s="14">
        <v>96911</v>
      </c>
      <c r="H13" s="14">
        <v>86619</v>
      </c>
      <c r="I13" s="14">
        <v>81367</v>
      </c>
      <c r="J13" s="14">
        <v>53287</v>
      </c>
      <c r="K13" s="14">
        <v>63238</v>
      </c>
      <c r="L13" s="14">
        <v>28624</v>
      </c>
      <c r="M13" s="14">
        <v>17621</v>
      </c>
      <c r="N13" s="12">
        <f t="shared" si="2"/>
        <v>707745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92054</v>
      </c>
      <c r="C14" s="14">
        <v>55175</v>
      </c>
      <c r="D14" s="14">
        <v>86579</v>
      </c>
      <c r="E14" s="14">
        <v>10720</v>
      </c>
      <c r="F14" s="14">
        <v>65894</v>
      </c>
      <c r="G14" s="14">
        <v>103535</v>
      </c>
      <c r="H14" s="14">
        <v>84813</v>
      </c>
      <c r="I14" s="14">
        <v>84765</v>
      </c>
      <c r="J14" s="14">
        <v>58273</v>
      </c>
      <c r="K14" s="14">
        <v>70284</v>
      </c>
      <c r="L14" s="14">
        <v>31844</v>
      </c>
      <c r="M14" s="14">
        <v>21265</v>
      </c>
      <c r="N14" s="12">
        <f t="shared" si="2"/>
        <v>765201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4803</v>
      </c>
      <c r="C15" s="14">
        <v>4657</v>
      </c>
      <c r="D15" s="14">
        <v>3229</v>
      </c>
      <c r="E15" s="14">
        <v>783</v>
      </c>
      <c r="F15" s="14">
        <v>4324</v>
      </c>
      <c r="G15" s="14">
        <v>8980</v>
      </c>
      <c r="H15" s="14">
        <v>5862</v>
      </c>
      <c r="I15" s="14">
        <v>2975</v>
      </c>
      <c r="J15" s="14">
        <v>3362</v>
      </c>
      <c r="K15" s="14">
        <v>3322</v>
      </c>
      <c r="L15" s="14">
        <v>1961</v>
      </c>
      <c r="M15" s="14">
        <v>935</v>
      </c>
      <c r="N15" s="12">
        <f t="shared" si="2"/>
        <v>45193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12248</v>
      </c>
      <c r="C16" s="14">
        <f>C17+C18+C19</f>
        <v>7443</v>
      </c>
      <c r="D16" s="14">
        <f>D17+D18+D19</f>
        <v>9829</v>
      </c>
      <c r="E16" s="14">
        <f>E17+E18+E19</f>
        <v>1348</v>
      </c>
      <c r="F16" s="14">
        <f aca="true" t="shared" si="5" ref="F16:M16">F17+F18+F19</f>
        <v>8578</v>
      </c>
      <c r="G16" s="14">
        <f t="shared" si="5"/>
        <v>14927</v>
      </c>
      <c r="H16" s="14">
        <f t="shared" si="5"/>
        <v>11754</v>
      </c>
      <c r="I16" s="14">
        <f t="shared" si="5"/>
        <v>12180</v>
      </c>
      <c r="J16" s="14">
        <f t="shared" si="5"/>
        <v>7817</v>
      </c>
      <c r="K16" s="14">
        <f t="shared" si="5"/>
        <v>10675</v>
      </c>
      <c r="L16" s="14">
        <f t="shared" si="5"/>
        <v>3824</v>
      </c>
      <c r="M16" s="14">
        <f t="shared" si="5"/>
        <v>2077</v>
      </c>
      <c r="N16" s="12">
        <f t="shared" si="2"/>
        <v>102700</v>
      </c>
    </row>
    <row r="17" spans="1:25" ht="18.75" customHeight="1">
      <c r="A17" s="15" t="s">
        <v>16</v>
      </c>
      <c r="B17" s="14">
        <v>12146</v>
      </c>
      <c r="C17" s="14">
        <v>7382</v>
      </c>
      <c r="D17" s="14">
        <v>9752</v>
      </c>
      <c r="E17" s="14">
        <v>1332</v>
      </c>
      <c r="F17" s="14">
        <v>8501</v>
      </c>
      <c r="G17" s="14">
        <v>14835</v>
      </c>
      <c r="H17" s="14">
        <v>11636</v>
      </c>
      <c r="I17" s="14">
        <v>12094</v>
      </c>
      <c r="J17" s="14">
        <v>7737</v>
      </c>
      <c r="K17" s="14">
        <v>10566</v>
      </c>
      <c r="L17" s="14">
        <v>3772</v>
      </c>
      <c r="M17" s="14">
        <v>2045</v>
      </c>
      <c r="N17" s="12">
        <f t="shared" si="2"/>
        <v>101798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100</v>
      </c>
      <c r="C18" s="14">
        <v>57</v>
      </c>
      <c r="D18" s="14">
        <v>71</v>
      </c>
      <c r="E18" s="14">
        <v>15</v>
      </c>
      <c r="F18" s="14">
        <v>70</v>
      </c>
      <c r="G18" s="14">
        <v>85</v>
      </c>
      <c r="H18" s="14">
        <v>115</v>
      </c>
      <c r="I18" s="14">
        <v>83</v>
      </c>
      <c r="J18" s="14">
        <v>77</v>
      </c>
      <c r="K18" s="14">
        <v>102</v>
      </c>
      <c r="L18" s="14">
        <v>51</v>
      </c>
      <c r="M18" s="14">
        <v>32</v>
      </c>
      <c r="N18" s="12">
        <f t="shared" si="2"/>
        <v>858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2</v>
      </c>
      <c r="C19" s="14">
        <v>4</v>
      </c>
      <c r="D19" s="14">
        <v>6</v>
      </c>
      <c r="E19" s="14">
        <v>1</v>
      </c>
      <c r="F19" s="14">
        <v>7</v>
      </c>
      <c r="G19" s="14">
        <v>7</v>
      </c>
      <c r="H19" s="14">
        <v>3</v>
      </c>
      <c r="I19" s="14">
        <v>3</v>
      </c>
      <c r="J19" s="14">
        <v>3</v>
      </c>
      <c r="K19" s="14">
        <v>7</v>
      </c>
      <c r="L19" s="14">
        <v>1</v>
      </c>
      <c r="M19" s="14">
        <v>0</v>
      </c>
      <c r="N19" s="12">
        <f t="shared" si="2"/>
        <v>44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130275</v>
      </c>
      <c r="C20" s="18">
        <f>C21+C22+C23</f>
        <v>62263</v>
      </c>
      <c r="D20" s="18">
        <f>D21+D22+D23</f>
        <v>78132</v>
      </c>
      <c r="E20" s="18">
        <f>E21+E22+E23</f>
        <v>11515</v>
      </c>
      <c r="F20" s="18">
        <f aca="true" t="shared" si="6" ref="F20:M20">F21+F22+F23</f>
        <v>67222</v>
      </c>
      <c r="G20" s="18">
        <f t="shared" si="6"/>
        <v>109684</v>
      </c>
      <c r="H20" s="18">
        <f t="shared" si="6"/>
        <v>113771</v>
      </c>
      <c r="I20" s="18">
        <f t="shared" si="6"/>
        <v>105986</v>
      </c>
      <c r="J20" s="18">
        <f t="shared" si="6"/>
        <v>69861</v>
      </c>
      <c r="K20" s="18">
        <f t="shared" si="6"/>
        <v>107870</v>
      </c>
      <c r="L20" s="18">
        <f t="shared" si="6"/>
        <v>40900</v>
      </c>
      <c r="M20" s="18">
        <f t="shared" si="6"/>
        <v>23654</v>
      </c>
      <c r="N20" s="12">
        <f aca="true" t="shared" si="7" ref="N20:N26">SUM(B20:M20)</f>
        <v>921133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64163</v>
      </c>
      <c r="C21" s="14">
        <v>32924</v>
      </c>
      <c r="D21" s="14">
        <v>37989</v>
      </c>
      <c r="E21" s="14">
        <v>6046</v>
      </c>
      <c r="F21" s="14">
        <v>33057</v>
      </c>
      <c r="G21" s="14">
        <v>55198</v>
      </c>
      <c r="H21" s="14">
        <v>61274</v>
      </c>
      <c r="I21" s="14">
        <v>55691</v>
      </c>
      <c r="J21" s="14">
        <v>35876</v>
      </c>
      <c r="K21" s="14">
        <v>54475</v>
      </c>
      <c r="L21" s="14">
        <v>20816</v>
      </c>
      <c r="M21" s="14">
        <v>11631</v>
      </c>
      <c r="N21" s="12">
        <f t="shared" si="7"/>
        <v>469140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63787</v>
      </c>
      <c r="C22" s="14">
        <v>27782</v>
      </c>
      <c r="D22" s="14">
        <v>38887</v>
      </c>
      <c r="E22" s="14">
        <v>5158</v>
      </c>
      <c r="F22" s="14">
        <v>32609</v>
      </c>
      <c r="G22" s="14">
        <v>51428</v>
      </c>
      <c r="H22" s="14">
        <v>50321</v>
      </c>
      <c r="I22" s="14">
        <v>48787</v>
      </c>
      <c r="J22" s="14">
        <v>32626</v>
      </c>
      <c r="K22" s="14">
        <v>51644</v>
      </c>
      <c r="L22" s="14">
        <v>19273</v>
      </c>
      <c r="M22" s="14">
        <v>11610</v>
      </c>
      <c r="N22" s="12">
        <f t="shared" si="7"/>
        <v>433912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2325</v>
      </c>
      <c r="C23" s="14">
        <v>1557</v>
      </c>
      <c r="D23" s="14">
        <v>1256</v>
      </c>
      <c r="E23" s="14">
        <v>311</v>
      </c>
      <c r="F23" s="14">
        <v>1556</v>
      </c>
      <c r="G23" s="14">
        <v>3058</v>
      </c>
      <c r="H23" s="14">
        <v>2176</v>
      </c>
      <c r="I23" s="14">
        <v>1508</v>
      </c>
      <c r="J23" s="14">
        <v>1359</v>
      </c>
      <c r="K23" s="14">
        <v>1751</v>
      </c>
      <c r="L23" s="14">
        <v>811</v>
      </c>
      <c r="M23" s="14">
        <v>413</v>
      </c>
      <c r="N23" s="12">
        <f t="shared" si="7"/>
        <v>18081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155282</v>
      </c>
      <c r="C24" s="14">
        <f>C25+C26</f>
        <v>90986</v>
      </c>
      <c r="D24" s="14">
        <f>D25+D26</f>
        <v>113100</v>
      </c>
      <c r="E24" s="14">
        <f>E25+E26</f>
        <v>19012</v>
      </c>
      <c r="F24" s="14">
        <f aca="true" t="shared" si="8" ref="F24:M24">F25+F26</f>
        <v>110512</v>
      </c>
      <c r="G24" s="14">
        <f t="shared" si="8"/>
        <v>168929</v>
      </c>
      <c r="H24" s="14">
        <f t="shared" si="8"/>
        <v>141165</v>
      </c>
      <c r="I24" s="14">
        <f t="shared" si="8"/>
        <v>114381</v>
      </c>
      <c r="J24" s="14">
        <f t="shared" si="8"/>
        <v>85768</v>
      </c>
      <c r="K24" s="14">
        <f t="shared" si="8"/>
        <v>96455</v>
      </c>
      <c r="L24" s="14">
        <f t="shared" si="8"/>
        <v>32372</v>
      </c>
      <c r="M24" s="14">
        <f t="shared" si="8"/>
        <v>19909</v>
      </c>
      <c r="N24" s="12">
        <f t="shared" si="7"/>
        <v>1147871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60910</v>
      </c>
      <c r="C25" s="14">
        <v>40970</v>
      </c>
      <c r="D25" s="14">
        <v>51372</v>
      </c>
      <c r="E25" s="14">
        <v>9866</v>
      </c>
      <c r="F25" s="14">
        <v>49976</v>
      </c>
      <c r="G25" s="14">
        <v>80739</v>
      </c>
      <c r="H25" s="14">
        <v>69812</v>
      </c>
      <c r="I25" s="14">
        <v>47551</v>
      </c>
      <c r="J25" s="14">
        <v>40489</v>
      </c>
      <c r="K25" s="14">
        <v>40458</v>
      </c>
      <c r="L25" s="14">
        <v>13820</v>
      </c>
      <c r="M25" s="14">
        <v>7427</v>
      </c>
      <c r="N25" s="12">
        <f t="shared" si="7"/>
        <v>513390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94372</v>
      </c>
      <c r="C26" s="14">
        <v>50016</v>
      </c>
      <c r="D26" s="14">
        <v>61728</v>
      </c>
      <c r="E26" s="14">
        <v>9146</v>
      </c>
      <c r="F26" s="14">
        <v>60536</v>
      </c>
      <c r="G26" s="14">
        <v>88190</v>
      </c>
      <c r="H26" s="14">
        <v>71353</v>
      </c>
      <c r="I26" s="14">
        <v>66830</v>
      </c>
      <c r="J26" s="14">
        <v>45279</v>
      </c>
      <c r="K26" s="14">
        <v>55997</v>
      </c>
      <c r="L26" s="14">
        <v>18552</v>
      </c>
      <c r="M26" s="14">
        <v>12482</v>
      </c>
      <c r="N26" s="12">
        <f t="shared" si="7"/>
        <v>634481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2.08270546</v>
      </c>
      <c r="C28" s="23">
        <f aca="true" t="shared" si="9" ref="C28:M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2.0187000000000004</v>
      </c>
      <c r="I28" s="23">
        <f t="shared" si="9"/>
        <v>1.9703118</v>
      </c>
      <c r="J28" s="23">
        <f t="shared" si="9"/>
        <v>2.2191343</v>
      </c>
      <c r="K28" s="23">
        <f t="shared" si="9"/>
        <v>2.12144976</v>
      </c>
      <c r="L28" s="23">
        <f t="shared" si="9"/>
        <v>2.5186314299999997</v>
      </c>
      <c r="M28" s="23">
        <f t="shared" si="9"/>
        <v>2.46767856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2.0243</v>
      </c>
      <c r="I29" s="23">
        <v>1.976</v>
      </c>
      <c r="J29" s="23">
        <v>2.2255</v>
      </c>
      <c r="K29" s="23">
        <v>2.1277</v>
      </c>
      <c r="L29" s="23">
        <v>2.526</v>
      </c>
      <c r="M29" s="23">
        <v>2.475</v>
      </c>
      <c r="N29" s="24"/>
    </row>
    <row r="30" spans="1:25" ht="18.75" customHeight="1">
      <c r="A30" s="52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50</v>
      </c>
      <c r="B32" s="56">
        <f>B33*B34</f>
        <v>3257.0800000000004</v>
      </c>
      <c r="C32" s="56">
        <f aca="true" t="shared" si="10" ref="C32:M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 t="shared" si="10"/>
        <v>1271.16</v>
      </c>
      <c r="M32" s="56">
        <f t="shared" si="10"/>
        <v>719.0400000000001</v>
      </c>
      <c r="N32" s="25">
        <f>SUM(B32:M32)</f>
        <v>25436.04</v>
      </c>
    </row>
    <row r="33" spans="1:25" ht="18.75" customHeight="1">
      <c r="A33" s="52" t="s">
        <v>51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52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53</v>
      </c>
      <c r="B36" s="60">
        <f>B37+B38+B39+B40</f>
        <v>1032323.93049146</v>
      </c>
      <c r="C36" s="60">
        <f aca="true" t="shared" si="11" ref="C36:M36">C37+C38+C39+C40</f>
        <v>581755.3155174999</v>
      </c>
      <c r="D36" s="60">
        <f t="shared" si="11"/>
        <v>717836.4796877501</v>
      </c>
      <c r="E36" s="60">
        <f t="shared" si="11"/>
        <v>142803.22563039997</v>
      </c>
      <c r="F36" s="60">
        <f t="shared" si="11"/>
        <v>708071.46645825</v>
      </c>
      <c r="G36" s="60">
        <f t="shared" si="11"/>
        <v>904529.0336000001</v>
      </c>
      <c r="H36" s="60">
        <f t="shared" si="11"/>
        <v>945378.1225000002</v>
      </c>
      <c r="I36" s="60">
        <f t="shared" si="11"/>
        <v>818676.1696172</v>
      </c>
      <c r="J36" s="60">
        <f t="shared" si="11"/>
        <v>653433.0739902998</v>
      </c>
      <c r="K36" s="60">
        <f t="shared" si="11"/>
        <v>775432.35547856</v>
      </c>
      <c r="L36" s="60">
        <f t="shared" si="11"/>
        <v>371263.15432985994</v>
      </c>
      <c r="M36" s="60">
        <f t="shared" si="11"/>
        <v>223765.10200272003</v>
      </c>
      <c r="N36" s="60">
        <f>N37+N38+N39+N40</f>
        <v>7875267.429304</v>
      </c>
    </row>
    <row r="37" spans="1:14" ht="18.75" customHeight="1">
      <c r="A37" s="57" t="s">
        <v>54</v>
      </c>
      <c r="B37" s="54">
        <f aca="true" t="shared" si="12" ref="B37:M37">B29*B7</f>
        <v>1032127.5789000001</v>
      </c>
      <c r="C37" s="54">
        <f t="shared" si="12"/>
        <v>581052.83</v>
      </c>
      <c r="D37" s="54">
        <f t="shared" si="12"/>
        <v>707590.091</v>
      </c>
      <c r="E37" s="54">
        <f t="shared" si="12"/>
        <v>142502.00019999998</v>
      </c>
      <c r="F37" s="54">
        <f t="shared" si="12"/>
        <v>707973.6344999999</v>
      </c>
      <c r="G37" s="54">
        <f t="shared" si="12"/>
        <v>904533.5718</v>
      </c>
      <c r="H37" s="54">
        <f t="shared" si="12"/>
        <v>945095.0625000001</v>
      </c>
      <c r="I37" s="54">
        <f t="shared" si="12"/>
        <v>814416.304</v>
      </c>
      <c r="J37" s="54">
        <f t="shared" si="12"/>
        <v>649670.1854999999</v>
      </c>
      <c r="K37" s="54">
        <f t="shared" si="12"/>
        <v>771038.0536999999</v>
      </c>
      <c r="L37" s="54">
        <f t="shared" si="12"/>
        <v>371074.452</v>
      </c>
      <c r="M37" s="54">
        <f t="shared" si="12"/>
        <v>223707.825</v>
      </c>
      <c r="N37" s="56">
        <f>SUM(B37:M37)</f>
        <v>7850781.5891</v>
      </c>
    </row>
    <row r="38" spans="1:14" ht="18.75" customHeight="1">
      <c r="A38" s="57" t="s">
        <v>55</v>
      </c>
      <c r="B38" s="54">
        <f aca="true" t="shared" si="13" ref="B38:M38">B30*B7</f>
        <v>-3060.72840854</v>
      </c>
      <c r="C38" s="54">
        <f t="shared" si="13"/>
        <v>-1690.0344825</v>
      </c>
      <c r="D38" s="54">
        <f t="shared" si="13"/>
        <v>-2102.0713122499997</v>
      </c>
      <c r="E38" s="54">
        <f t="shared" si="13"/>
        <v>-345.0545696</v>
      </c>
      <c r="F38" s="54">
        <f t="shared" si="13"/>
        <v>-2063.5680417500002</v>
      </c>
      <c r="G38" s="54">
        <f t="shared" si="13"/>
        <v>-2666.6982000000003</v>
      </c>
      <c r="H38" s="54">
        <f t="shared" si="13"/>
        <v>-2614.5</v>
      </c>
      <c r="I38" s="54">
        <f t="shared" si="13"/>
        <v>-2344.4143828</v>
      </c>
      <c r="J38" s="54">
        <f t="shared" si="13"/>
        <v>-1858.2815097</v>
      </c>
      <c r="K38" s="54">
        <f t="shared" si="13"/>
        <v>-2264.96822144</v>
      </c>
      <c r="L38" s="54">
        <f t="shared" si="13"/>
        <v>-1082.45767014</v>
      </c>
      <c r="M38" s="54">
        <f t="shared" si="13"/>
        <v>-661.76299728</v>
      </c>
      <c r="N38" s="25">
        <f>SUM(B38:M38)</f>
        <v>-22754.539795999997</v>
      </c>
    </row>
    <row r="39" spans="1:14" ht="18.75" customHeight="1">
      <c r="A39" s="57" t="s">
        <v>56</v>
      </c>
      <c r="B39" s="54">
        <f aca="true" t="shared" si="14" ref="B39:M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25436.04</v>
      </c>
    </row>
    <row r="40" spans="1:25" ht="18.75" customHeight="1">
      <c r="A40" s="2" t="s">
        <v>57</v>
      </c>
      <c r="B40" s="54">
        <v>0</v>
      </c>
      <c r="C40" s="54">
        <v>0</v>
      </c>
      <c r="D40" s="54">
        <v>10187.06</v>
      </c>
      <c r="E40" s="54">
        <v>0</v>
      </c>
      <c r="F40" s="54">
        <v>0</v>
      </c>
      <c r="G40" s="54">
        <v>0</v>
      </c>
      <c r="H40" s="54">
        <v>0</v>
      </c>
      <c r="I40" s="54">
        <v>4057.68</v>
      </c>
      <c r="J40" s="54">
        <v>3502.57</v>
      </c>
      <c r="K40" s="54">
        <v>4057.03</v>
      </c>
      <c r="L40" s="54">
        <v>0</v>
      </c>
      <c r="M40" s="54">
        <v>0</v>
      </c>
      <c r="N40" s="56">
        <f>SUM(B40:M40)</f>
        <v>21804.34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58</v>
      </c>
      <c r="B42" s="25">
        <f>+B43+B46+B55+B56</f>
        <v>-65522.99</v>
      </c>
      <c r="C42" s="25">
        <f aca="true" t="shared" si="15" ref="C42:M42">+C43+C46+C55+C56</f>
        <v>-52803.200000000004</v>
      </c>
      <c r="D42" s="25">
        <f t="shared" si="15"/>
        <v>-47898.049999999996</v>
      </c>
      <c r="E42" s="25">
        <f t="shared" si="15"/>
        <v>-5873.7</v>
      </c>
      <c r="F42" s="25">
        <f t="shared" si="15"/>
        <v>-39494.02</v>
      </c>
      <c r="G42" s="25">
        <f t="shared" si="15"/>
        <v>-77125.22</v>
      </c>
      <c r="H42" s="25">
        <f t="shared" si="15"/>
        <v>-89032.85</v>
      </c>
      <c r="I42" s="25">
        <f t="shared" si="15"/>
        <v>-41240.34</v>
      </c>
      <c r="J42" s="25">
        <f t="shared" si="15"/>
        <v>-52526.880000000005</v>
      </c>
      <c r="K42" s="25">
        <f t="shared" si="15"/>
        <v>-41246.76</v>
      </c>
      <c r="L42" s="25">
        <f t="shared" si="15"/>
        <v>-28694.57</v>
      </c>
      <c r="M42" s="25">
        <f t="shared" si="15"/>
        <v>-19049.67</v>
      </c>
      <c r="N42" s="25">
        <f>+N43+N46+N55+N56</f>
        <v>-560508.25</v>
      </c>
    </row>
    <row r="43" spans="1:14" ht="18.75" customHeight="1">
      <c r="A43" s="17" t="s">
        <v>59</v>
      </c>
      <c r="B43" s="26">
        <f>B44+B45</f>
        <v>-63802</v>
      </c>
      <c r="C43" s="26">
        <f>C44+C45</f>
        <v>-51520.4</v>
      </c>
      <c r="D43" s="26">
        <f>D44+D45</f>
        <v>-46793.2</v>
      </c>
      <c r="E43" s="26">
        <f>E44+E45</f>
        <v>-5643</v>
      </c>
      <c r="F43" s="26">
        <f aca="true" t="shared" si="16" ref="F43:M43">F44+F45</f>
        <v>-38376.2</v>
      </c>
      <c r="G43" s="26">
        <f t="shared" si="16"/>
        <v>-75680.8</v>
      </c>
      <c r="H43" s="26">
        <f t="shared" si="16"/>
        <v>-86985.8</v>
      </c>
      <c r="I43" s="26">
        <f t="shared" si="16"/>
        <v>-39900</v>
      </c>
      <c r="J43" s="26">
        <f t="shared" si="16"/>
        <v>-51501.4</v>
      </c>
      <c r="K43" s="26">
        <f t="shared" si="16"/>
        <v>-40040.6</v>
      </c>
      <c r="L43" s="26">
        <f t="shared" si="16"/>
        <v>-28032.6</v>
      </c>
      <c r="M43" s="26">
        <f t="shared" si="16"/>
        <v>-18718.8</v>
      </c>
      <c r="N43" s="25">
        <f aca="true" t="shared" si="17" ref="N43:N56">SUM(B43:M43)</f>
        <v>-546994.8</v>
      </c>
    </row>
    <row r="44" spans="1:25" ht="18.75" customHeight="1">
      <c r="A44" s="13" t="s">
        <v>60</v>
      </c>
      <c r="B44" s="20">
        <f>ROUND(-B9*$D$3,2)</f>
        <v>-63802</v>
      </c>
      <c r="C44" s="20">
        <f>ROUND(-C9*$D$3,2)</f>
        <v>-51520.4</v>
      </c>
      <c r="D44" s="20">
        <f>ROUND(-D9*$D$3,2)</f>
        <v>-46793.2</v>
      </c>
      <c r="E44" s="20">
        <f>ROUND(-E9*$D$3,2)</f>
        <v>-5643</v>
      </c>
      <c r="F44" s="20">
        <f aca="true" t="shared" si="18" ref="F44:M44">ROUND(-F9*$D$3,2)</f>
        <v>-38376.2</v>
      </c>
      <c r="G44" s="20">
        <f t="shared" si="18"/>
        <v>-75680.8</v>
      </c>
      <c r="H44" s="20">
        <f t="shared" si="18"/>
        <v>-86985.8</v>
      </c>
      <c r="I44" s="20">
        <f t="shared" si="18"/>
        <v>-39900</v>
      </c>
      <c r="J44" s="20">
        <f t="shared" si="18"/>
        <v>-51501.4</v>
      </c>
      <c r="K44" s="20">
        <f t="shared" si="18"/>
        <v>-40040.6</v>
      </c>
      <c r="L44" s="20">
        <f t="shared" si="18"/>
        <v>-28032.6</v>
      </c>
      <c r="M44" s="20">
        <f t="shared" si="18"/>
        <v>-18718.8</v>
      </c>
      <c r="N44" s="46">
        <f t="shared" si="17"/>
        <v>-546994.8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 aca="true" t="shared" si="20" ref="B46:M46">SUM(B47:B54)</f>
        <v>-1720.9900000000002</v>
      </c>
      <c r="C46" s="26">
        <f t="shared" si="20"/>
        <v>-1282.8</v>
      </c>
      <c r="D46" s="26">
        <f t="shared" si="20"/>
        <v>-1104.85</v>
      </c>
      <c r="E46" s="26">
        <f t="shared" si="20"/>
        <v>-230.7</v>
      </c>
      <c r="F46" s="26">
        <f t="shared" si="20"/>
        <v>-1117.82</v>
      </c>
      <c r="G46" s="26">
        <f t="shared" si="20"/>
        <v>-1444.42</v>
      </c>
      <c r="H46" s="26">
        <f t="shared" si="20"/>
        <v>-2047.05</v>
      </c>
      <c r="I46" s="26">
        <f t="shared" si="20"/>
        <v>-1340.34</v>
      </c>
      <c r="J46" s="26">
        <f t="shared" si="20"/>
        <v>-1025.48</v>
      </c>
      <c r="K46" s="26">
        <f t="shared" si="20"/>
        <v>-1206.16</v>
      </c>
      <c r="L46" s="26">
        <f t="shared" si="20"/>
        <v>-661.97</v>
      </c>
      <c r="M46" s="26">
        <f t="shared" si="20"/>
        <v>-330.87</v>
      </c>
      <c r="N46" s="26">
        <f>SUM(N47:N54)</f>
        <v>-13513.449999999999</v>
      </c>
    </row>
    <row r="47" spans="1:25" ht="18.75" customHeight="1">
      <c r="A47" s="13" t="s">
        <v>63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6" t="s">
        <v>101</v>
      </c>
      <c r="B54" s="24">
        <f>-324.86-1396.13</f>
        <v>-1720.9900000000002</v>
      </c>
      <c r="C54" s="24">
        <f>-364.93-917.87</f>
        <v>-1282.8</v>
      </c>
      <c r="D54" s="24">
        <v>-1104.85</v>
      </c>
      <c r="E54" s="24">
        <v>-230.7</v>
      </c>
      <c r="F54" s="24">
        <v>-1117.82</v>
      </c>
      <c r="G54" s="24">
        <v>-1444.42</v>
      </c>
      <c r="H54" s="24">
        <f>-1220.87-326.18</f>
        <v>-1547.05</v>
      </c>
      <c r="I54" s="24">
        <v>-1340.34</v>
      </c>
      <c r="J54" s="24">
        <v>-1025.48</v>
      </c>
      <c r="K54" s="24">
        <v>-1206.16</v>
      </c>
      <c r="L54" s="24">
        <v>-661.97</v>
      </c>
      <c r="M54" s="24">
        <v>-330.87</v>
      </c>
      <c r="N54" s="24">
        <f t="shared" si="17"/>
        <v>-13013.449999999999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70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7" t="s">
        <v>71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4">
        <f t="shared" si="17"/>
        <v>0</v>
      </c>
      <c r="O56"/>
      <c r="P56"/>
      <c r="Q56"/>
      <c r="R56"/>
      <c r="S56"/>
      <c r="T56"/>
      <c r="U56"/>
      <c r="V56"/>
      <c r="W56"/>
      <c r="X56"/>
      <c r="Y56"/>
    </row>
    <row r="57" spans="1:14" ht="15" customHeight="1">
      <c r="A57" s="3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20"/>
    </row>
    <row r="58" spans="1:25" ht="15.75">
      <c r="A58" s="2" t="s">
        <v>72</v>
      </c>
      <c r="B58" s="29">
        <f aca="true" t="shared" si="21" ref="B58:M58">+B36+B42</f>
        <v>966800.94049146</v>
      </c>
      <c r="C58" s="29">
        <f t="shared" si="21"/>
        <v>528952.1155175</v>
      </c>
      <c r="D58" s="29">
        <f t="shared" si="21"/>
        <v>669938.4296877501</v>
      </c>
      <c r="E58" s="29">
        <f t="shared" si="21"/>
        <v>136929.52563039996</v>
      </c>
      <c r="F58" s="29">
        <f t="shared" si="21"/>
        <v>668577.4464582499</v>
      </c>
      <c r="G58" s="29">
        <f t="shared" si="21"/>
        <v>827403.8136000001</v>
      </c>
      <c r="H58" s="29">
        <f t="shared" si="21"/>
        <v>856345.2725000002</v>
      </c>
      <c r="I58" s="29">
        <f t="shared" si="21"/>
        <v>777435.8296172001</v>
      </c>
      <c r="J58" s="29">
        <f t="shared" si="21"/>
        <v>600906.1939902998</v>
      </c>
      <c r="K58" s="29">
        <f t="shared" si="21"/>
        <v>734185.59547856</v>
      </c>
      <c r="L58" s="29">
        <f t="shared" si="21"/>
        <v>342568.58432985994</v>
      </c>
      <c r="M58" s="29">
        <f t="shared" si="21"/>
        <v>204715.43200272002</v>
      </c>
      <c r="N58" s="29">
        <f>SUM(B58:M58)</f>
        <v>7314759.179304001</v>
      </c>
      <c r="O58"/>
      <c r="P58"/>
      <c r="Q58"/>
      <c r="R58"/>
      <c r="S58"/>
      <c r="T58"/>
      <c r="U58"/>
      <c r="V58"/>
      <c r="W58"/>
      <c r="X58"/>
      <c r="Y58"/>
    </row>
    <row r="59" spans="1:14" ht="15" customHeight="1">
      <c r="A59" s="34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8"/>
    </row>
    <row r="60" spans="1:14" ht="15" customHeight="1">
      <c r="A60" s="2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1"/>
    </row>
    <row r="61" spans="1:14" ht="18.75" customHeight="1">
      <c r="A61" s="2" t="s">
        <v>73</v>
      </c>
      <c r="B61" s="36">
        <f>SUM(B62:B75)</f>
        <v>966800.94</v>
      </c>
      <c r="C61" s="36">
        <f aca="true" t="shared" si="22" ref="C61:M61">SUM(C62:C75)</f>
        <v>528952.11</v>
      </c>
      <c r="D61" s="36">
        <f t="shared" si="22"/>
        <v>669938.43</v>
      </c>
      <c r="E61" s="36">
        <f t="shared" si="22"/>
        <v>136929.53</v>
      </c>
      <c r="F61" s="36">
        <f t="shared" si="22"/>
        <v>668577.44</v>
      </c>
      <c r="G61" s="36">
        <f t="shared" si="22"/>
        <v>827403.81</v>
      </c>
      <c r="H61" s="36">
        <f t="shared" si="22"/>
        <v>856345.28</v>
      </c>
      <c r="I61" s="36">
        <f t="shared" si="22"/>
        <v>777435.83</v>
      </c>
      <c r="J61" s="36">
        <f t="shared" si="22"/>
        <v>600906.2</v>
      </c>
      <c r="K61" s="36">
        <f t="shared" si="22"/>
        <v>734185.59</v>
      </c>
      <c r="L61" s="36">
        <f t="shared" si="22"/>
        <v>342568.58</v>
      </c>
      <c r="M61" s="36">
        <f t="shared" si="22"/>
        <v>204715.44</v>
      </c>
      <c r="N61" s="29">
        <f>SUM(N62:N75)</f>
        <v>7314759.180000001</v>
      </c>
    </row>
    <row r="62" spans="1:15" ht="18.75" customHeight="1">
      <c r="A62" s="17" t="s">
        <v>74</v>
      </c>
      <c r="B62" s="36">
        <v>187174.86</v>
      </c>
      <c r="C62" s="36">
        <v>188582.33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>SUM(B62:M62)</f>
        <v>375757.18999999994</v>
      </c>
      <c r="O62"/>
    </row>
    <row r="63" spans="1:15" ht="18.75" customHeight="1">
      <c r="A63" s="17" t="s">
        <v>75</v>
      </c>
      <c r="B63" s="36">
        <v>779626.08</v>
      </c>
      <c r="C63" s="36">
        <v>340369.78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9">
        <f aca="true" t="shared" si="23" ref="N63:N74">SUM(B63:M63)</f>
        <v>1119995.8599999999</v>
      </c>
      <c r="O63"/>
    </row>
    <row r="64" spans="1:16" ht="18.75" customHeight="1">
      <c r="A64" s="17" t="s">
        <v>76</v>
      </c>
      <c r="B64" s="35">
        <v>0</v>
      </c>
      <c r="C64" s="35">
        <v>0</v>
      </c>
      <c r="D64" s="26">
        <v>669938.43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6">
        <f t="shared" si="23"/>
        <v>669938.43</v>
      </c>
      <c r="P64"/>
    </row>
    <row r="65" spans="1:17" ht="18.75" customHeight="1">
      <c r="A65" s="17" t="s">
        <v>77</v>
      </c>
      <c r="B65" s="35">
        <v>0</v>
      </c>
      <c r="C65" s="35">
        <v>0</v>
      </c>
      <c r="D65" s="35">
        <v>0</v>
      </c>
      <c r="E65" s="26">
        <v>136929.53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9">
        <f t="shared" si="23"/>
        <v>136929.53</v>
      </c>
      <c r="Q65"/>
    </row>
    <row r="66" spans="1:18" ht="18.75" customHeight="1">
      <c r="A66" s="17" t="s">
        <v>78</v>
      </c>
      <c r="B66" s="35">
        <v>0</v>
      </c>
      <c r="C66" s="35">
        <v>0</v>
      </c>
      <c r="D66" s="35">
        <v>0</v>
      </c>
      <c r="E66" s="35">
        <v>0</v>
      </c>
      <c r="F66" s="26">
        <v>668577.44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6">
        <f t="shared" si="23"/>
        <v>668577.44</v>
      </c>
      <c r="R66"/>
    </row>
    <row r="67" spans="1:19" ht="18.75" customHeight="1">
      <c r="A67" s="17" t="s">
        <v>79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6">
        <v>827403.81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827403.81</v>
      </c>
      <c r="S67"/>
    </row>
    <row r="68" spans="1:20" ht="18.75" customHeight="1">
      <c r="A68" s="17" t="s">
        <v>80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665563.28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665563.28</v>
      </c>
      <c r="T68"/>
    </row>
    <row r="69" spans="1:20" ht="18.75" customHeight="1">
      <c r="A69" s="17" t="s">
        <v>81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6">
        <v>190782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29">
        <f t="shared" si="23"/>
        <v>190782</v>
      </c>
      <c r="T69"/>
    </row>
    <row r="70" spans="1:21" ht="18.75" customHeight="1">
      <c r="A70" s="17" t="s">
        <v>82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26">
        <v>777435.83</v>
      </c>
      <c r="J70" s="35">
        <v>0</v>
      </c>
      <c r="K70" s="35">
        <v>0</v>
      </c>
      <c r="L70" s="35">
        <v>0</v>
      </c>
      <c r="M70" s="35">
        <v>0</v>
      </c>
      <c r="N70" s="26">
        <f t="shared" si="23"/>
        <v>777435.83</v>
      </c>
      <c r="U70"/>
    </row>
    <row r="71" spans="1:22" ht="18.75" customHeight="1">
      <c r="A71" s="17" t="s">
        <v>83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v>600906.2</v>
      </c>
      <c r="K71" s="35">
        <v>0</v>
      </c>
      <c r="L71" s="35">
        <v>0</v>
      </c>
      <c r="M71" s="35">
        <v>0</v>
      </c>
      <c r="N71" s="29">
        <f t="shared" si="23"/>
        <v>600906.2</v>
      </c>
      <c r="V71"/>
    </row>
    <row r="72" spans="1:23" ht="18.75" customHeight="1">
      <c r="A72" s="17" t="s">
        <v>84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26">
        <v>734185.59</v>
      </c>
      <c r="L72" s="35">
        <v>0</v>
      </c>
      <c r="M72" s="61"/>
      <c r="N72" s="26">
        <f t="shared" si="23"/>
        <v>734185.59</v>
      </c>
      <c r="W72"/>
    </row>
    <row r="73" spans="1:24" ht="18.75" customHeight="1">
      <c r="A73" s="17" t="s">
        <v>85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26">
        <v>342568.58</v>
      </c>
      <c r="M73" s="35">
        <v>0</v>
      </c>
      <c r="N73" s="29">
        <f t="shared" si="23"/>
        <v>342568.58</v>
      </c>
      <c r="X73"/>
    </row>
    <row r="74" spans="1:25" ht="18.75" customHeight="1">
      <c r="A74" s="17" t="s">
        <v>86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26">
        <v>204715.44</v>
      </c>
      <c r="N74" s="26">
        <f t="shared" si="23"/>
        <v>204715.44</v>
      </c>
      <c r="Y74"/>
    </row>
    <row r="75" spans="1:25" ht="18.75" customHeight="1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/>
      <c r="P75"/>
      <c r="Q75"/>
      <c r="R75"/>
      <c r="S75"/>
      <c r="T75"/>
      <c r="U75"/>
      <c r="V75"/>
      <c r="W75"/>
      <c r="X75"/>
      <c r="Y75"/>
    </row>
    <row r="76" spans="1:14" ht="17.25" customHeight="1">
      <c r="A76" s="66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</row>
    <row r="77" spans="1:14" ht="15" customHeight="1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9"/>
    </row>
    <row r="78" spans="1:14" ht="18.75" customHeight="1">
      <c r="A78" s="2" t="s">
        <v>102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29"/>
    </row>
    <row r="79" spans="1:15" ht="18.75" customHeight="1">
      <c r="A79" s="17" t="s">
        <v>87</v>
      </c>
      <c r="B79" s="44">
        <v>2.331756704238582</v>
      </c>
      <c r="C79" s="44">
        <v>2.2135081014434217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35">
        <v>0</v>
      </c>
      <c r="L79" s="44">
        <v>0</v>
      </c>
      <c r="M79" s="44">
        <v>0</v>
      </c>
      <c r="N79" s="29"/>
      <c r="O79"/>
    </row>
    <row r="80" spans="1:15" ht="18.75" customHeight="1">
      <c r="A80" s="17" t="s">
        <v>88</v>
      </c>
      <c r="B80" s="44">
        <v>2.038799236056939</v>
      </c>
      <c r="C80" s="44">
        <v>1.926738563757073</v>
      </c>
      <c r="D80" s="44">
        <v>0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35">
        <v>0</v>
      </c>
      <c r="L80" s="44">
        <v>0</v>
      </c>
      <c r="M80" s="44">
        <v>0</v>
      </c>
      <c r="N80" s="29"/>
      <c r="O80"/>
    </row>
    <row r="81" spans="1:16" ht="18.75" customHeight="1">
      <c r="A81" s="17" t="s">
        <v>89</v>
      </c>
      <c r="B81" s="44">
        <v>0</v>
      </c>
      <c r="C81" s="44">
        <v>0</v>
      </c>
      <c r="D81" s="22">
        <f>(D$37+D$38+D$39)/D$7</f>
        <v>1.8683566413321278</v>
      </c>
      <c r="E81" s="44">
        <v>0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6"/>
      <c r="P81"/>
    </row>
    <row r="82" spans="1:17" ht="18.75" customHeight="1">
      <c r="A82" s="17" t="s">
        <v>90</v>
      </c>
      <c r="B82" s="44">
        <v>0</v>
      </c>
      <c r="C82" s="44">
        <v>0</v>
      </c>
      <c r="D82" s="44">
        <v>0</v>
      </c>
      <c r="E82" s="22">
        <f>(E$37+E$38+E$39)/E$7</f>
        <v>2.599683705565163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9"/>
      <c r="Q82"/>
    </row>
    <row r="83" spans="1:18" ht="18.75" customHeight="1">
      <c r="A83" s="17" t="s">
        <v>91</v>
      </c>
      <c r="B83" s="44">
        <v>0</v>
      </c>
      <c r="C83" s="44">
        <v>0</v>
      </c>
      <c r="D83" s="44">
        <v>0</v>
      </c>
      <c r="E83" s="44">
        <v>0</v>
      </c>
      <c r="F83" s="44">
        <f>(F$37+F$38+F$39)/F$7</f>
        <v>2.1816014248555757</v>
      </c>
      <c r="G83" s="35">
        <v>0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6"/>
      <c r="R83"/>
    </row>
    <row r="84" spans="1:19" ht="18.75" customHeight="1">
      <c r="A84" s="17" t="s">
        <v>92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44">
        <f>(G$37+G$38+G$39)/G$7</f>
        <v>1.7298913207951319</v>
      </c>
      <c r="H84" s="44">
        <v>0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  <c r="S84"/>
    </row>
    <row r="85" spans="1:20" ht="18.75" customHeight="1">
      <c r="A85" s="17" t="s">
        <v>93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v>2.0349857106311746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T85"/>
    </row>
    <row r="86" spans="1:20" ht="18.75" customHeight="1">
      <c r="A86" s="17" t="s">
        <v>94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1.9911060422960722</v>
      </c>
      <c r="I86" s="44">
        <v>0</v>
      </c>
      <c r="J86" s="44">
        <v>0</v>
      </c>
      <c r="K86" s="35">
        <v>0</v>
      </c>
      <c r="L86" s="44">
        <v>0</v>
      </c>
      <c r="M86" s="44">
        <v>0</v>
      </c>
      <c r="N86" s="29"/>
      <c r="T86"/>
    </row>
    <row r="87" spans="1:21" ht="18.75" customHeight="1">
      <c r="A87" s="17" t="s">
        <v>95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f>(I$37+I$38+I$39)/I$7</f>
        <v>1.9764905584252488</v>
      </c>
      <c r="J87" s="44">
        <v>0</v>
      </c>
      <c r="K87" s="35">
        <v>0</v>
      </c>
      <c r="L87" s="44">
        <v>0</v>
      </c>
      <c r="M87" s="44">
        <v>0</v>
      </c>
      <c r="N87" s="26"/>
      <c r="U87"/>
    </row>
    <row r="88" spans="1:22" ht="18.75" customHeight="1">
      <c r="A88" s="17" t="s">
        <v>96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f>(J$37+J$38+J$39)/J$7</f>
        <v>2.2263917429383286</v>
      </c>
      <c r="K88" s="35">
        <v>0</v>
      </c>
      <c r="L88" s="44">
        <v>0</v>
      </c>
      <c r="M88" s="44">
        <v>0</v>
      </c>
      <c r="N88" s="29"/>
      <c r="V88"/>
    </row>
    <row r="89" spans="1:23" ht="18.75" customHeight="1">
      <c r="A89" s="17" t="s">
        <v>97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22">
        <f>(K$37+K$38+K$39)/K$7</f>
        <v>2.128630710436143</v>
      </c>
      <c r="L89" s="44">
        <v>0</v>
      </c>
      <c r="M89" s="44">
        <v>0</v>
      </c>
      <c r="N89" s="26"/>
      <c r="W89"/>
    </row>
    <row r="90" spans="1:24" ht="18.75" customHeight="1">
      <c r="A90" s="17" t="s">
        <v>98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v>0</v>
      </c>
      <c r="K90" s="44">
        <v>0</v>
      </c>
      <c r="L90" s="44">
        <f>(L$37+L$38+L$39)/L$7</f>
        <v>2.5272845456825634</v>
      </c>
      <c r="M90" s="44">
        <v>0</v>
      </c>
      <c r="N90" s="62"/>
      <c r="X90"/>
    </row>
    <row r="91" spans="1:25" ht="18.75" customHeight="1">
      <c r="A91" s="34" t="s">
        <v>99</v>
      </c>
      <c r="B91" s="45">
        <v>0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9">
        <f>(M$37+M$38+M$39)/M$7</f>
        <v>2.4756336862902852</v>
      </c>
      <c r="N91" s="50"/>
      <c r="Y91"/>
    </row>
    <row r="92" spans="1:13" ht="51" customHeight="1">
      <c r="A92" s="72" t="s">
        <v>103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</row>
    <row r="95" ht="14.25">
      <c r="B95" s="40"/>
    </row>
    <row r="96" ht="14.25">
      <c r="H96" s="41"/>
    </row>
    <row r="97" ht="14.25"/>
    <row r="98" spans="8:11" ht="14.25">
      <c r="H98" s="42"/>
      <c r="I98" s="43"/>
      <c r="J98" s="43"/>
      <c r="K98" s="43"/>
    </row>
  </sheetData>
  <sheetProtection/>
  <mergeCells count="7">
    <mergeCell ref="A92:M92"/>
    <mergeCell ref="A76:N76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2017-08-21T18:02:24Z</dcterms:modified>
  <cp:category/>
  <cp:version/>
  <cp:contentType/>
  <cp:contentStatus/>
</cp:coreProperties>
</file>