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<sst xmlns="http://schemas.openxmlformats.org/spreadsheetml/2006/main" count="109" uniqueCount="107">
  <si>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</si>
  <si>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</si>
  <si>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</si>
  <si>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</si>
  <si>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</si>
  <si>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</si>
  <si>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</si>
  <si>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</si>
  <si>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</si>
  <si>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</si>
  <si>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</si>
  <si>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</si>
  <si>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</si>
  <si>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</si>
  <si>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</si>
  <si>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</si>
  <si>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</si>
  <si>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</si>
  <si>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</si>
  <si>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</si>
  <si>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</si>
  <si>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</si>
  <si>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</si>
  <si>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</si>
  <si>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</si>
  <si>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</si>
  <si>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</si>
  <si>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</si>
  <si>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</si>
  <si>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</si>
  <si>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</si>
  <si>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</si>
  <si>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</si>
  <si>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</si>
  <si>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</si>
  <si>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</si>
  <si>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</si>
  <si>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</si>
  <si>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</si>
  <si>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</si>
  <si>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</si>
  <si>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</si>
  <si>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</si>
  <si>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</si>
  <si>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</si>
  <si>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</si>
  <si>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</si>
  <si>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</si>
  <si>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</si>
  <si>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</si>
  <si>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</si>
  <si>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</si>
  <si>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</si>
  <si>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</si>
  <si>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</si>
  <si>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</si>
  <si>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</si>
  <si>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</si>
  <si>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</si>
  <si>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</si>
  <si>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</si>
  <si>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</si>
  <si>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</si>
  <si>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</si>
  <si>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</si>
  <si>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</si>
  <si>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</si>
  <si>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</si>
  <si>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</si>
  <si>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</si>
  <si>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</si>
  <si>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</si>
  <si>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</si>
  <si>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</si>
  <si>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</si>
  <si>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</si>
  <si>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</si>
  <si>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</si>
  <si>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</si>
  <si>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</si>
  <si>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</si>
  <si>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</si>
  <si>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</si>
  <si>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</si>
  <si>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</si>
  <si>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</si>
  <si>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</si>
  <si>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</si>
  <si>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</si>
  <si>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</si>
  <si>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</si>
  <si>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</si>
  <si>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</si>
  <si>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</si>
  <si>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</si>
  <si>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</si>
  <si>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</si>
  <si>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</si>
  <si>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</si>
  <si>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</si>
  <si>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14/08/17 - VENCIMENTO 21/08/17</t>
  </si>
  <si>
    <t>5.2.8. Ajuste de Remuneração Previsto Contratualmente (1)</t>
  </si>
  <si>
    <t>5.2.9. Revisão do Ajuste de Remuneração Previsto Contratualmente (2)</t>
  </si>
  <si>
    <t>5.2.10. Ajuste de Remuneração Previsto Contratualmente  Ar-condicionado (3)</t>
  </si>
  <si>
    <t>5.2.11. Ajuste de Remuneração Previsto Contratualmente  Ar-condicionado (3)</t>
  </si>
  <si>
    <t>Nota:  (1) Ajuste de remuneração previsto contratualmente, período de 26/06 a 24/07/17, parcela 12/20.
             (2) Revisão do ajuste de remuneração previsto contratualmente, período de 04 a 24/05/17.
             (3) Revisão de remuneração referente ao ar-condicionado, previsto contratualmente, período de 04 a 24/05/17.
             (4) Tarifa de remuneração de cada empresa considerando o  reequilibrio interno estabelecido e informado pelo consórcio. Não consideram os acertos financeiros previstos no item 7.</t>
  </si>
  <si>
    <t>8. Tarifa de Remuneração por Passageiro (4)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</si>
</sst>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8982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898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898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473519</v>
      </c>
      <c r="C7" s="10">
        <f>C8+C20+C24</f>
        <v>286922</v>
      </c>
      <c r="D7" s="10">
        <f>D8+D20+D24</f>
        <v>376402</v>
      </c>
      <c r="E7" s="10">
        <f>E8+E20+E24</f>
        <v>50336</v>
      </c>
      <c r="F7" s="10">
        <f aca="true" t="shared" si="0" ref="F7:M7">F8+F20+F24</f>
        <v>328130</v>
      </c>
      <c r="G7" s="10">
        <f t="shared" si="0"/>
        <v>522492</v>
      </c>
      <c r="H7" s="10">
        <f t="shared" si="0"/>
        <v>470238</v>
      </c>
      <c r="I7" s="10">
        <f t="shared" si="0"/>
        <v>413478</v>
      </c>
      <c r="J7" s="10">
        <f t="shared" si="0"/>
        <v>296555</v>
      </c>
      <c r="K7" s="10">
        <f t="shared" si="0"/>
        <v>358408</v>
      </c>
      <c r="L7" s="10">
        <f t="shared" si="0"/>
        <v>149413</v>
      </c>
      <c r="M7" s="10">
        <f t="shared" si="0"/>
        <v>91269</v>
      </c>
      <c r="N7" s="10">
        <f>+N8+N20+N24</f>
        <v>3817162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198638</v>
      </c>
      <c r="C8" s="12">
        <f>+C9+C12+C16</f>
        <v>133110</v>
      </c>
      <c r="D8" s="12">
        <f>+D9+D12+D16</f>
        <v>184794</v>
      </c>
      <c r="E8" s="12">
        <f>+E9+E12+E16</f>
        <v>21841</v>
      </c>
      <c r="F8" s="12">
        <f aca="true" t="shared" si="1" ref="F8:M8">+F9+F12+F16</f>
        <v>147123</v>
      </c>
      <c r="G8" s="12">
        <f t="shared" si="1"/>
        <v>241930</v>
      </c>
      <c r="H8" s="12">
        <f t="shared" si="1"/>
        <v>212379</v>
      </c>
      <c r="I8" s="12">
        <f t="shared" si="1"/>
        <v>191634</v>
      </c>
      <c r="J8" s="12">
        <f t="shared" si="1"/>
        <v>137901</v>
      </c>
      <c r="K8" s="12">
        <f t="shared" si="1"/>
        <v>155106</v>
      </c>
      <c r="L8" s="12">
        <f t="shared" si="1"/>
        <v>74394</v>
      </c>
      <c r="M8" s="12">
        <f t="shared" si="1"/>
        <v>46909</v>
      </c>
      <c r="N8" s="12">
        <f>SUM(B8:M8)</f>
        <v>1745759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18592</v>
      </c>
      <c r="C9" s="14">
        <v>15206</v>
      </c>
      <c r="D9" s="14">
        <v>14619</v>
      </c>
      <c r="E9" s="14">
        <v>1583</v>
      </c>
      <c r="F9" s="14">
        <v>12284</v>
      </c>
      <c r="G9" s="14">
        <v>22518</v>
      </c>
      <c r="H9" s="14">
        <v>26031</v>
      </c>
      <c r="I9" s="14">
        <v>12364</v>
      </c>
      <c r="J9" s="14">
        <v>15655</v>
      </c>
      <c r="K9" s="14">
        <v>12293</v>
      </c>
      <c r="L9" s="14">
        <v>8583</v>
      </c>
      <c r="M9" s="14">
        <v>5502</v>
      </c>
      <c r="N9" s="12">
        <f aca="true" t="shared" si="2" ref="N9:N19">SUM(B9:M9)</f>
        <v>165230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18592</v>
      </c>
      <c r="C10" s="14">
        <f>+C9-C11</f>
        <v>15206</v>
      </c>
      <c r="D10" s="14">
        <f>+D9-D11</f>
        <v>14619</v>
      </c>
      <c r="E10" s="14">
        <f>+E9-E11</f>
        <v>1583</v>
      </c>
      <c r="F10" s="14">
        <f aca="true" t="shared" si="3" ref="F10:M10">+F9-F11</f>
        <v>12284</v>
      </c>
      <c r="G10" s="14">
        <f t="shared" si="3"/>
        <v>22518</v>
      </c>
      <c r="H10" s="14">
        <f t="shared" si="3"/>
        <v>26031</v>
      </c>
      <c r="I10" s="14">
        <f t="shared" si="3"/>
        <v>12364</v>
      </c>
      <c r="J10" s="14">
        <f t="shared" si="3"/>
        <v>15655</v>
      </c>
      <c r="K10" s="14">
        <f t="shared" si="3"/>
        <v>12293</v>
      </c>
      <c r="L10" s="14">
        <f t="shared" si="3"/>
        <v>8583</v>
      </c>
      <c r="M10" s="14">
        <f t="shared" si="3"/>
        <v>5502</v>
      </c>
      <c r="N10" s="12">
        <f t="shared" si="2"/>
        <v>165230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168491</v>
      </c>
      <c r="C12" s="14">
        <f>C13+C14+C15</f>
        <v>110656</v>
      </c>
      <c r="D12" s="14">
        <f>D13+D14+D15</f>
        <v>160534</v>
      </c>
      <c r="E12" s="14">
        <f>E13+E14+E15</f>
        <v>19054</v>
      </c>
      <c r="F12" s="14">
        <f aca="true" t="shared" si="4" ref="F12:M12">F13+F14+F15</f>
        <v>126479</v>
      </c>
      <c r="G12" s="14">
        <f t="shared" si="4"/>
        <v>204992</v>
      </c>
      <c r="H12" s="14">
        <f t="shared" si="4"/>
        <v>174817</v>
      </c>
      <c r="I12" s="14">
        <f t="shared" si="4"/>
        <v>167411</v>
      </c>
      <c r="J12" s="14">
        <f t="shared" si="4"/>
        <v>114342</v>
      </c>
      <c r="K12" s="14">
        <f t="shared" si="4"/>
        <v>132659</v>
      </c>
      <c r="L12" s="14">
        <f t="shared" si="4"/>
        <v>62036</v>
      </c>
      <c r="M12" s="14">
        <f t="shared" si="4"/>
        <v>39252</v>
      </c>
      <c r="N12" s="12">
        <f t="shared" si="2"/>
        <v>1480723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78144</v>
      </c>
      <c r="C13" s="14">
        <v>52399</v>
      </c>
      <c r="D13" s="14">
        <v>73033</v>
      </c>
      <c r="E13" s="14">
        <v>9109</v>
      </c>
      <c r="F13" s="14">
        <v>57299</v>
      </c>
      <c r="G13" s="14">
        <v>94344</v>
      </c>
      <c r="H13" s="14">
        <v>85063</v>
      </c>
      <c r="I13" s="14">
        <v>81147</v>
      </c>
      <c r="J13" s="14">
        <v>53070</v>
      </c>
      <c r="K13" s="14">
        <v>61678</v>
      </c>
      <c r="L13" s="14">
        <v>28310</v>
      </c>
      <c r="M13" s="14">
        <v>17501</v>
      </c>
      <c r="N13" s="12">
        <f t="shared" si="2"/>
        <v>691097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85840</v>
      </c>
      <c r="C14" s="14">
        <v>53490</v>
      </c>
      <c r="D14" s="14">
        <v>84301</v>
      </c>
      <c r="E14" s="14">
        <v>9259</v>
      </c>
      <c r="F14" s="14">
        <v>65070</v>
      </c>
      <c r="G14" s="14">
        <v>101688</v>
      </c>
      <c r="H14" s="14">
        <v>83810</v>
      </c>
      <c r="I14" s="14">
        <v>83257</v>
      </c>
      <c r="J14" s="14">
        <v>57790</v>
      </c>
      <c r="K14" s="14">
        <v>67730</v>
      </c>
      <c r="L14" s="14">
        <v>31694</v>
      </c>
      <c r="M14" s="14">
        <v>20788</v>
      </c>
      <c r="N14" s="12">
        <f t="shared" si="2"/>
        <v>744717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4507</v>
      </c>
      <c r="C15" s="14">
        <v>4767</v>
      </c>
      <c r="D15" s="14">
        <v>3200</v>
      </c>
      <c r="E15" s="14">
        <v>686</v>
      </c>
      <c r="F15" s="14">
        <v>4110</v>
      </c>
      <c r="G15" s="14">
        <v>8960</v>
      </c>
      <c r="H15" s="14">
        <v>5944</v>
      </c>
      <c r="I15" s="14">
        <v>3007</v>
      </c>
      <c r="J15" s="14">
        <v>3482</v>
      </c>
      <c r="K15" s="14">
        <v>3251</v>
      </c>
      <c r="L15" s="14">
        <v>2032</v>
      </c>
      <c r="M15" s="14">
        <v>963</v>
      </c>
      <c r="N15" s="12">
        <f t="shared" si="2"/>
        <v>44909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11555</v>
      </c>
      <c r="C16" s="14">
        <f>C17+C18+C19</f>
        <v>7248</v>
      </c>
      <c r="D16" s="14">
        <f>D17+D18+D19</f>
        <v>9641</v>
      </c>
      <c r="E16" s="14">
        <f>E17+E18+E19</f>
        <v>1204</v>
      </c>
      <c r="F16" s="14">
        <f aca="true" t="shared" si="5" ref="F16:M16">F17+F18+F19</f>
        <v>8360</v>
      </c>
      <c r="G16" s="14">
        <f t="shared" si="5"/>
        <v>14420</v>
      </c>
      <c r="H16" s="14">
        <f t="shared" si="5"/>
        <v>11531</v>
      </c>
      <c r="I16" s="14">
        <f t="shared" si="5"/>
        <v>11859</v>
      </c>
      <c r="J16" s="14">
        <f t="shared" si="5"/>
        <v>7904</v>
      </c>
      <c r="K16" s="14">
        <f t="shared" si="5"/>
        <v>10154</v>
      </c>
      <c r="L16" s="14">
        <f t="shared" si="5"/>
        <v>3775</v>
      </c>
      <c r="M16" s="14">
        <f t="shared" si="5"/>
        <v>2155</v>
      </c>
      <c r="N16" s="12">
        <f t="shared" si="2"/>
        <v>99806</v>
      </c>
    </row>
    <row r="17" spans="1:25" ht="18.75" customHeight="1">
      <c r="A17" s="15" t="s">
        <v>16</v>
      </c>
      <c r="B17" s="14">
        <v>11450</v>
      </c>
      <c r="C17" s="14">
        <v>7170</v>
      </c>
      <c r="D17" s="14">
        <v>9548</v>
      </c>
      <c r="E17" s="14">
        <v>1188</v>
      </c>
      <c r="F17" s="14">
        <v>8295</v>
      </c>
      <c r="G17" s="14">
        <v>14318</v>
      </c>
      <c r="H17" s="14">
        <v>11426</v>
      </c>
      <c r="I17" s="14">
        <v>11771</v>
      </c>
      <c r="J17" s="14">
        <v>7828</v>
      </c>
      <c r="K17" s="14">
        <v>10036</v>
      </c>
      <c r="L17" s="14">
        <v>3720</v>
      </c>
      <c r="M17" s="14">
        <v>2121</v>
      </c>
      <c r="N17" s="12">
        <f t="shared" si="2"/>
        <v>98871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103</v>
      </c>
      <c r="C18" s="14">
        <v>75</v>
      </c>
      <c r="D18" s="14">
        <v>84</v>
      </c>
      <c r="E18" s="14">
        <v>16</v>
      </c>
      <c r="F18" s="14">
        <v>57</v>
      </c>
      <c r="G18" s="14">
        <v>94</v>
      </c>
      <c r="H18" s="14">
        <v>105</v>
      </c>
      <c r="I18" s="14">
        <v>84</v>
      </c>
      <c r="J18" s="14">
        <v>76</v>
      </c>
      <c r="K18" s="14">
        <v>108</v>
      </c>
      <c r="L18" s="14">
        <v>55</v>
      </c>
      <c r="M18" s="14">
        <v>34</v>
      </c>
      <c r="N18" s="12">
        <f t="shared" si="2"/>
        <v>891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</v>
      </c>
      <c r="C19" s="14">
        <v>3</v>
      </c>
      <c r="D19" s="14">
        <v>9</v>
      </c>
      <c r="E19" s="14">
        <v>0</v>
      </c>
      <c r="F19" s="14">
        <v>8</v>
      </c>
      <c r="G19" s="14">
        <v>8</v>
      </c>
      <c r="H19" s="14">
        <v>0</v>
      </c>
      <c r="I19" s="14">
        <v>4</v>
      </c>
      <c r="J19" s="14">
        <v>0</v>
      </c>
      <c r="K19" s="14">
        <v>10</v>
      </c>
      <c r="L19" s="14">
        <v>0</v>
      </c>
      <c r="M19" s="14">
        <v>0</v>
      </c>
      <c r="N19" s="12">
        <f t="shared" si="2"/>
        <v>44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124051</v>
      </c>
      <c r="C20" s="18">
        <f>C21+C22+C23</f>
        <v>61289</v>
      </c>
      <c r="D20" s="18">
        <f>D21+D22+D23</f>
        <v>77191</v>
      </c>
      <c r="E20" s="18">
        <f>E21+E22+E23</f>
        <v>10492</v>
      </c>
      <c r="F20" s="18">
        <f aca="true" t="shared" si="6" ref="F20:M20">F21+F22+F23</f>
        <v>67557</v>
      </c>
      <c r="G20" s="18">
        <f t="shared" si="6"/>
        <v>107733</v>
      </c>
      <c r="H20" s="18">
        <f t="shared" si="6"/>
        <v>112541</v>
      </c>
      <c r="I20" s="18">
        <f t="shared" si="6"/>
        <v>104537</v>
      </c>
      <c r="J20" s="18">
        <f t="shared" si="6"/>
        <v>68989</v>
      </c>
      <c r="K20" s="18">
        <f t="shared" si="6"/>
        <v>105982</v>
      </c>
      <c r="L20" s="18">
        <f t="shared" si="6"/>
        <v>41157</v>
      </c>
      <c r="M20" s="18">
        <f t="shared" si="6"/>
        <v>23935</v>
      </c>
      <c r="N20" s="12">
        <f aca="true" t="shared" si="7" ref="N20:N26">SUM(B20:M20)</f>
        <v>905454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61403</v>
      </c>
      <c r="C21" s="14">
        <v>32844</v>
      </c>
      <c r="D21" s="14">
        <v>38206</v>
      </c>
      <c r="E21" s="14">
        <v>5530</v>
      </c>
      <c r="F21" s="14">
        <v>33791</v>
      </c>
      <c r="G21" s="14">
        <v>54404</v>
      </c>
      <c r="H21" s="14">
        <v>60869</v>
      </c>
      <c r="I21" s="14">
        <v>55463</v>
      </c>
      <c r="J21" s="14">
        <v>35437</v>
      </c>
      <c r="K21" s="14">
        <v>53413</v>
      </c>
      <c r="L21" s="14">
        <v>21264</v>
      </c>
      <c r="M21" s="14">
        <v>11976</v>
      </c>
      <c r="N21" s="12">
        <f t="shared" si="7"/>
        <v>464600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60334</v>
      </c>
      <c r="C22" s="14">
        <v>26767</v>
      </c>
      <c r="D22" s="14">
        <v>37796</v>
      </c>
      <c r="E22" s="14">
        <v>4711</v>
      </c>
      <c r="F22" s="14">
        <v>32233</v>
      </c>
      <c r="G22" s="14">
        <v>50211</v>
      </c>
      <c r="H22" s="14">
        <v>49489</v>
      </c>
      <c r="I22" s="14">
        <v>47599</v>
      </c>
      <c r="J22" s="14">
        <v>32220</v>
      </c>
      <c r="K22" s="14">
        <v>50764</v>
      </c>
      <c r="L22" s="14">
        <v>19064</v>
      </c>
      <c r="M22" s="14">
        <v>11509</v>
      </c>
      <c r="N22" s="12">
        <f t="shared" si="7"/>
        <v>422697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2314</v>
      </c>
      <c r="C23" s="14">
        <v>1678</v>
      </c>
      <c r="D23" s="14">
        <v>1189</v>
      </c>
      <c r="E23" s="14">
        <v>251</v>
      </c>
      <c r="F23" s="14">
        <v>1533</v>
      </c>
      <c r="G23" s="14">
        <v>3118</v>
      </c>
      <c r="H23" s="14">
        <v>2183</v>
      </c>
      <c r="I23" s="14">
        <v>1475</v>
      </c>
      <c r="J23" s="14">
        <v>1332</v>
      </c>
      <c r="K23" s="14">
        <v>1805</v>
      </c>
      <c r="L23" s="14">
        <v>829</v>
      </c>
      <c r="M23" s="14">
        <v>450</v>
      </c>
      <c r="N23" s="12">
        <f t="shared" si="7"/>
        <v>18157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150830</v>
      </c>
      <c r="C24" s="14">
        <f>C25+C26</f>
        <v>92523</v>
      </c>
      <c r="D24" s="14">
        <f>D25+D26</f>
        <v>114417</v>
      </c>
      <c r="E24" s="14">
        <f>E25+E26</f>
        <v>18003</v>
      </c>
      <c r="F24" s="14">
        <f aca="true" t="shared" si="8" ref="F24:M24">F25+F26</f>
        <v>113450</v>
      </c>
      <c r="G24" s="14">
        <f t="shared" si="8"/>
        <v>172829</v>
      </c>
      <c r="H24" s="14">
        <f t="shared" si="8"/>
        <v>145318</v>
      </c>
      <c r="I24" s="14">
        <f t="shared" si="8"/>
        <v>117307</v>
      </c>
      <c r="J24" s="14">
        <f t="shared" si="8"/>
        <v>89665</v>
      </c>
      <c r="K24" s="14">
        <f t="shared" si="8"/>
        <v>97320</v>
      </c>
      <c r="L24" s="14">
        <f t="shared" si="8"/>
        <v>33862</v>
      </c>
      <c r="M24" s="14">
        <f t="shared" si="8"/>
        <v>20425</v>
      </c>
      <c r="N24" s="12">
        <f t="shared" si="7"/>
        <v>1165949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62483</v>
      </c>
      <c r="C25" s="14">
        <v>43021</v>
      </c>
      <c r="D25" s="14">
        <v>53650</v>
      </c>
      <c r="E25" s="14">
        <v>9528</v>
      </c>
      <c r="F25" s="14">
        <v>52916</v>
      </c>
      <c r="G25" s="14">
        <v>85956</v>
      </c>
      <c r="H25" s="14">
        <v>74541</v>
      </c>
      <c r="I25" s="14">
        <v>51355</v>
      </c>
      <c r="J25" s="14">
        <v>44257</v>
      </c>
      <c r="K25" s="14">
        <v>42488</v>
      </c>
      <c r="L25" s="14">
        <v>15072</v>
      </c>
      <c r="M25" s="14">
        <v>7957</v>
      </c>
      <c r="N25" s="12">
        <f t="shared" si="7"/>
        <v>543224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88347</v>
      </c>
      <c r="C26" s="14">
        <v>49502</v>
      </c>
      <c r="D26" s="14">
        <v>60767</v>
      </c>
      <c r="E26" s="14">
        <v>8475</v>
      </c>
      <c r="F26" s="14">
        <v>60534</v>
      </c>
      <c r="G26" s="14">
        <v>86873</v>
      </c>
      <c r="H26" s="14">
        <v>70777</v>
      </c>
      <c r="I26" s="14">
        <v>65952</v>
      </c>
      <c r="J26" s="14">
        <v>45408</v>
      </c>
      <c r="K26" s="14">
        <v>54832</v>
      </c>
      <c r="L26" s="14">
        <v>18790</v>
      </c>
      <c r="M26" s="14">
        <v>12468</v>
      </c>
      <c r="N26" s="12">
        <f t="shared" si="7"/>
        <v>622725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989457.6867137401</v>
      </c>
      <c r="C36" s="60">
        <f aca="true" t="shared" si="11" ref="C36:M36">C37+C38+C39+C40</f>
        <v>579717.0273209999</v>
      </c>
      <c r="D36" s="60">
        <f t="shared" si="11"/>
        <v>713453.6641201001</v>
      </c>
      <c r="E36" s="60">
        <f t="shared" si="11"/>
        <v>130911.74058239999</v>
      </c>
      <c r="F36" s="60">
        <f t="shared" si="11"/>
        <v>715825.1348664999</v>
      </c>
      <c r="G36" s="60">
        <f t="shared" si="11"/>
        <v>903856.3616</v>
      </c>
      <c r="H36" s="60">
        <f t="shared" si="11"/>
        <v>952167.0106000002</v>
      </c>
      <c r="I36" s="60">
        <f t="shared" si="11"/>
        <v>821284.8624404001</v>
      </c>
      <c r="J36" s="60">
        <f t="shared" si="11"/>
        <v>663716.5423364999</v>
      </c>
      <c r="K36" s="60">
        <f t="shared" si="11"/>
        <v>767003.8355820801</v>
      </c>
      <c r="L36" s="60">
        <f t="shared" si="11"/>
        <v>377587.4378505899</v>
      </c>
      <c r="M36" s="60">
        <f t="shared" si="11"/>
        <v>225941.59449264</v>
      </c>
      <c r="N36" s="60">
        <f>N37+N38+N39+N40</f>
        <v>7840922.89850595</v>
      </c>
    </row>
    <row r="37" spans="1:14" ht="18.75" customHeight="1">
      <c r="A37" s="57" t="s">
        <v>54</v>
      </c>
      <c r="B37" s="54">
        <f aca="true" t="shared" si="12" ref="B37:M37">B29*B7</f>
        <v>989133.8391000001</v>
      </c>
      <c r="C37" s="54">
        <f t="shared" si="12"/>
        <v>579008.5959999999</v>
      </c>
      <c r="D37" s="54">
        <f t="shared" si="12"/>
        <v>703194.2164</v>
      </c>
      <c r="E37" s="54">
        <f t="shared" si="12"/>
        <v>130581.6512</v>
      </c>
      <c r="F37" s="54">
        <f t="shared" si="12"/>
        <v>715749.9689999999</v>
      </c>
      <c r="G37" s="54">
        <f t="shared" si="12"/>
        <v>903858.9108</v>
      </c>
      <c r="H37" s="54">
        <f t="shared" si="12"/>
        <v>951902.7834000001</v>
      </c>
      <c r="I37" s="54">
        <f t="shared" si="12"/>
        <v>817032.528</v>
      </c>
      <c r="J37" s="54">
        <f t="shared" si="12"/>
        <v>659983.1525</v>
      </c>
      <c r="K37" s="54">
        <f t="shared" si="12"/>
        <v>762584.7016</v>
      </c>
      <c r="L37" s="54">
        <f t="shared" si="12"/>
        <v>377417.23799999995</v>
      </c>
      <c r="M37" s="54">
        <f t="shared" si="12"/>
        <v>225890.775</v>
      </c>
      <c r="N37" s="56">
        <f>SUM(B37:M37)</f>
        <v>7816338.3610000005</v>
      </c>
    </row>
    <row r="38" spans="1:14" ht="18.75" customHeight="1">
      <c r="A38" s="57" t="s">
        <v>55</v>
      </c>
      <c r="B38" s="54">
        <f aca="true" t="shared" si="13" ref="B38:M38">B30*B7</f>
        <v>-2933.23238626</v>
      </c>
      <c r="C38" s="54">
        <f t="shared" si="13"/>
        <v>-1684.088679</v>
      </c>
      <c r="D38" s="54">
        <f t="shared" si="13"/>
        <v>-2089.0122799</v>
      </c>
      <c r="E38" s="54">
        <f t="shared" si="13"/>
        <v>-316.1906176</v>
      </c>
      <c r="F38" s="54">
        <f t="shared" si="13"/>
        <v>-2086.2341335</v>
      </c>
      <c r="G38" s="54">
        <f t="shared" si="13"/>
        <v>-2664.7092000000002</v>
      </c>
      <c r="H38" s="54">
        <f t="shared" si="13"/>
        <v>-2633.3328</v>
      </c>
      <c r="I38" s="54">
        <f t="shared" si="13"/>
        <v>-2351.9455596</v>
      </c>
      <c r="J38" s="54">
        <f t="shared" si="13"/>
        <v>-1887.7801635</v>
      </c>
      <c r="K38" s="54">
        <f t="shared" si="13"/>
        <v>-2240.13601792</v>
      </c>
      <c r="L38" s="54">
        <f t="shared" si="13"/>
        <v>-1100.96014941</v>
      </c>
      <c r="M38" s="54">
        <f t="shared" si="13"/>
        <v>-668.22050736</v>
      </c>
      <c r="N38" s="25">
        <f>SUM(B38:M38)</f>
        <v>-22655.84249405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10187.06</v>
      </c>
      <c r="E40" s="54">
        <v>0</v>
      </c>
      <c r="F40" s="54">
        <v>0</v>
      </c>
      <c r="G40" s="54">
        <v>0</v>
      </c>
      <c r="H40" s="54">
        <v>0</v>
      </c>
      <c r="I40" s="54">
        <v>4057.68</v>
      </c>
      <c r="J40" s="54">
        <v>3502.57</v>
      </c>
      <c r="K40" s="54">
        <v>4057.03</v>
      </c>
      <c r="L40" s="54">
        <v>0</v>
      </c>
      <c r="M40" s="54">
        <v>0</v>
      </c>
      <c r="N40" s="56">
        <f>SUM(B40:M40)</f>
        <v>21804.34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+B43+B46+B58+B59</f>
        <v>-72819.72</v>
      </c>
      <c r="C42" s="25">
        <f aca="true" t="shared" si="15" ref="C42:M42">+C43+C46+C58+C59</f>
        <v>-59386.18</v>
      </c>
      <c r="D42" s="25">
        <f t="shared" si="15"/>
        <v>-56960.38</v>
      </c>
      <c r="E42" s="25">
        <f t="shared" si="15"/>
        <v>-6307.2699999999995</v>
      </c>
      <c r="F42" s="25">
        <f t="shared" si="15"/>
        <v>-48102.02</v>
      </c>
      <c r="G42" s="25">
        <f t="shared" si="15"/>
        <v>-87395.42</v>
      </c>
      <c r="H42" s="25">
        <f t="shared" si="15"/>
        <v>-102481.90000000001</v>
      </c>
      <c r="I42" s="25">
        <f t="shared" si="15"/>
        <v>-48679.7</v>
      </c>
      <c r="J42" s="25">
        <f t="shared" si="15"/>
        <v>-60797.44</v>
      </c>
      <c r="K42" s="25">
        <f t="shared" si="15"/>
        <v>-48265.35</v>
      </c>
      <c r="L42" s="25">
        <f t="shared" si="15"/>
        <v>-33434.83</v>
      </c>
      <c r="M42" s="25">
        <f t="shared" si="15"/>
        <v>-21330.42</v>
      </c>
      <c r="N42" s="25">
        <f>+N43+N46+N58+N59</f>
        <v>-645960.63</v>
      </c>
    </row>
    <row r="43" spans="1:14" ht="18.75" customHeight="1">
      <c r="A43" s="17" t="s">
        <v>59</v>
      </c>
      <c r="B43" s="26">
        <f>B44+B45</f>
        <v>-70649.6</v>
      </c>
      <c r="C43" s="26">
        <f>C44+C45</f>
        <v>-57782.8</v>
      </c>
      <c r="D43" s="26">
        <f>D44+D45</f>
        <v>-55552.2</v>
      </c>
      <c r="E43" s="26">
        <f>E44+E45</f>
        <v>-6015.4</v>
      </c>
      <c r="F43" s="26">
        <f aca="true" t="shared" si="16" ref="F43:M43">F44+F45</f>
        <v>-46679.2</v>
      </c>
      <c r="G43" s="26">
        <f t="shared" si="16"/>
        <v>-85568.4</v>
      </c>
      <c r="H43" s="26">
        <f t="shared" si="16"/>
        <v>-98917.8</v>
      </c>
      <c r="I43" s="26">
        <f t="shared" si="16"/>
        <v>-46983.2</v>
      </c>
      <c r="J43" s="26">
        <f t="shared" si="16"/>
        <v>-59489</v>
      </c>
      <c r="K43" s="26">
        <f t="shared" si="16"/>
        <v>-46713.4</v>
      </c>
      <c r="L43" s="26">
        <f t="shared" si="16"/>
        <v>-32615.4</v>
      </c>
      <c r="M43" s="26">
        <f t="shared" si="16"/>
        <v>-20907.6</v>
      </c>
      <c r="N43" s="25">
        <f aca="true" t="shared" si="17" ref="N43:N59">SUM(B43:M43)</f>
        <v>-627874</v>
      </c>
    </row>
    <row r="44" spans="1:25" ht="18.75" customHeight="1">
      <c r="A44" s="13" t="s">
        <v>60</v>
      </c>
      <c r="B44" s="20">
        <f>ROUND(-B9*$D$3,2)</f>
        <v>-70649.6</v>
      </c>
      <c r="C44" s="20">
        <f>ROUND(-C9*$D$3,2)</f>
        <v>-57782.8</v>
      </c>
      <c r="D44" s="20">
        <f>ROUND(-D9*$D$3,2)</f>
        <v>-55552.2</v>
      </c>
      <c r="E44" s="20">
        <f>ROUND(-E9*$D$3,2)</f>
        <v>-6015.4</v>
      </c>
      <c r="F44" s="20">
        <f aca="true" t="shared" si="18" ref="F44:M44">ROUND(-F9*$D$3,2)</f>
        <v>-46679.2</v>
      </c>
      <c r="G44" s="20">
        <f t="shared" si="18"/>
        <v>-85568.4</v>
      </c>
      <c r="H44" s="20">
        <f t="shared" si="18"/>
        <v>-98917.8</v>
      </c>
      <c r="I44" s="20">
        <f t="shared" si="18"/>
        <v>-46983.2</v>
      </c>
      <c r="J44" s="20">
        <f t="shared" si="18"/>
        <v>-59489</v>
      </c>
      <c r="K44" s="20">
        <f t="shared" si="18"/>
        <v>-46713.4</v>
      </c>
      <c r="L44" s="20">
        <f t="shared" si="18"/>
        <v>-32615.4</v>
      </c>
      <c r="M44" s="20">
        <f t="shared" si="18"/>
        <v>-20907.6</v>
      </c>
      <c r="N44" s="46">
        <f t="shared" si="17"/>
        <v>-627874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 aca="true" t="shared" si="20" ref="B46:M46">SUM(B47:B57)</f>
        <v>-2170.12</v>
      </c>
      <c r="C46" s="26">
        <f t="shared" si="20"/>
        <v>-1603.3799999999999</v>
      </c>
      <c r="D46" s="26">
        <f t="shared" si="20"/>
        <v>-1408.1799999999998</v>
      </c>
      <c r="E46" s="26">
        <f t="shared" si="20"/>
        <v>-291.87</v>
      </c>
      <c r="F46" s="26">
        <f t="shared" si="20"/>
        <v>-1422.82</v>
      </c>
      <c r="G46" s="26">
        <f t="shared" si="20"/>
        <v>-1827.0200000000002</v>
      </c>
      <c r="H46" s="26">
        <f t="shared" si="20"/>
        <v>-3564.1</v>
      </c>
      <c r="I46" s="26">
        <f t="shared" si="20"/>
        <v>-1696.5</v>
      </c>
      <c r="J46" s="26">
        <f t="shared" si="20"/>
        <v>-1308.44</v>
      </c>
      <c r="K46" s="26">
        <f t="shared" si="20"/>
        <v>-1551.95</v>
      </c>
      <c r="L46" s="26">
        <f t="shared" si="20"/>
        <v>-819.43</v>
      </c>
      <c r="M46" s="26">
        <f t="shared" si="20"/>
        <v>-422.82</v>
      </c>
      <c r="N46" s="26">
        <f>SUM(N47:N57)</f>
        <v>-18086.63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-1500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-117.02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-117.02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101</v>
      </c>
      <c r="B54" s="24">
        <f>-324.86-1396.13</f>
        <v>-1720.9900000000002</v>
      </c>
      <c r="C54" s="24">
        <f>-364.93-917.87</f>
        <v>-1282.8</v>
      </c>
      <c r="D54" s="24">
        <v>-1104.85</v>
      </c>
      <c r="E54" s="24">
        <v>-230.7</v>
      </c>
      <c r="F54" s="24">
        <v>-1117.82</v>
      </c>
      <c r="G54" s="24">
        <v>-1444.42</v>
      </c>
      <c r="H54" s="24">
        <f>-1220.87-326.18</f>
        <v>-1547.05</v>
      </c>
      <c r="I54" s="24">
        <v>-1340.34</v>
      </c>
      <c r="J54" s="24">
        <v>-1025.48</v>
      </c>
      <c r="K54" s="24">
        <v>-1206.16</v>
      </c>
      <c r="L54" s="24">
        <v>-661.97</v>
      </c>
      <c r="M54" s="24">
        <v>-330.87</v>
      </c>
      <c r="N54" s="24">
        <f t="shared" si="17"/>
        <v>-13013.449999999999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6" t="s">
        <v>102</v>
      </c>
      <c r="B55" s="24">
        <v>-450.14</v>
      </c>
      <c r="C55" s="24">
        <v>-319.82</v>
      </c>
      <c r="D55" s="24">
        <v>-305.78</v>
      </c>
      <c r="E55" s="24">
        <v>-61.42</v>
      </c>
      <c r="F55" s="24">
        <v>-306.02</v>
      </c>
      <c r="G55" s="24">
        <v>-382.42</v>
      </c>
      <c r="H55" s="24">
        <v>-400.94</v>
      </c>
      <c r="I55" s="24">
        <v>-353.77</v>
      </c>
      <c r="J55" s="24">
        <v>-282.29</v>
      </c>
      <c r="K55" s="24">
        <v>-344.23</v>
      </c>
      <c r="L55" s="24">
        <v>-157.82</v>
      </c>
      <c r="M55" s="24">
        <v>-91.51</v>
      </c>
      <c r="N55" s="24">
        <f t="shared" si="17"/>
        <v>-3456.1600000000003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6" t="s">
        <v>103</v>
      </c>
      <c r="B56" s="24">
        <v>0</v>
      </c>
      <c r="C56" s="24">
        <v>-1.44</v>
      </c>
      <c r="D56" s="24">
        <v>0</v>
      </c>
      <c r="E56" s="24">
        <v>0</v>
      </c>
      <c r="F56" s="24">
        <v>0</v>
      </c>
      <c r="G56" s="24">
        <v>-0.18</v>
      </c>
      <c r="H56" s="24">
        <v>-0.33</v>
      </c>
      <c r="I56" s="24">
        <v>-2.39</v>
      </c>
      <c r="J56" s="24">
        <v>-0.67</v>
      </c>
      <c r="K56" s="24">
        <v>-1.56</v>
      </c>
      <c r="L56" s="24">
        <v>0</v>
      </c>
      <c r="M56" s="24">
        <v>-0.44</v>
      </c>
      <c r="N56" s="24">
        <f t="shared" si="17"/>
        <v>-7.010000000000001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6" t="s">
        <v>104</v>
      </c>
      <c r="B57" s="24">
        <v>1.01</v>
      </c>
      <c r="C57" s="24">
        <v>0.68</v>
      </c>
      <c r="D57" s="24">
        <v>2.45</v>
      </c>
      <c r="E57" s="24">
        <v>0.25</v>
      </c>
      <c r="F57" s="24">
        <v>1.02</v>
      </c>
      <c r="G57" s="24">
        <v>0</v>
      </c>
      <c r="H57" s="24">
        <v>1.24</v>
      </c>
      <c r="I57" s="24">
        <v>0</v>
      </c>
      <c r="J57" s="24">
        <v>0</v>
      </c>
      <c r="K57" s="24">
        <v>0</v>
      </c>
      <c r="L57" s="24">
        <v>0.36</v>
      </c>
      <c r="M57" s="24">
        <v>0</v>
      </c>
      <c r="N57" s="24">
        <f t="shared" si="17"/>
        <v>7.010000000000001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7" t="s">
        <v>70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4">
        <f t="shared" si="17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7" t="s">
        <v>71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4">
        <f t="shared" si="17"/>
        <v>0</v>
      </c>
      <c r="O59"/>
      <c r="P59"/>
      <c r="Q59"/>
      <c r="R59"/>
      <c r="S59"/>
      <c r="T59"/>
      <c r="U59"/>
      <c r="V59"/>
      <c r="W59"/>
      <c r="X59"/>
      <c r="Y59"/>
    </row>
    <row r="60" spans="1:14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20"/>
    </row>
    <row r="61" spans="1:25" ht="15.75">
      <c r="A61" s="2" t="s">
        <v>72</v>
      </c>
      <c r="B61" s="29">
        <f aca="true" t="shared" si="21" ref="B61:M61">+B36+B42</f>
        <v>916637.9667137401</v>
      </c>
      <c r="C61" s="29">
        <f t="shared" si="21"/>
        <v>520330.8473209999</v>
      </c>
      <c r="D61" s="29">
        <f t="shared" si="21"/>
        <v>656493.2841201001</v>
      </c>
      <c r="E61" s="29">
        <f t="shared" si="21"/>
        <v>124604.47058239998</v>
      </c>
      <c r="F61" s="29">
        <f t="shared" si="21"/>
        <v>667723.1148664999</v>
      </c>
      <c r="G61" s="29">
        <f t="shared" si="21"/>
        <v>816460.9415999999</v>
      </c>
      <c r="H61" s="29">
        <f t="shared" si="21"/>
        <v>849685.1106000001</v>
      </c>
      <c r="I61" s="29">
        <f t="shared" si="21"/>
        <v>772605.1624404001</v>
      </c>
      <c r="J61" s="29">
        <f t="shared" si="21"/>
        <v>602919.1023364998</v>
      </c>
      <c r="K61" s="29">
        <f t="shared" si="21"/>
        <v>718738.4855820801</v>
      </c>
      <c r="L61" s="29">
        <f t="shared" si="21"/>
        <v>344152.6078505899</v>
      </c>
      <c r="M61" s="29">
        <f t="shared" si="21"/>
        <v>204611.17449264</v>
      </c>
      <c r="N61" s="29">
        <f>SUM(B61:M61)</f>
        <v>7194962.26850595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8"/>
    </row>
    <row r="63" spans="1:14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1"/>
    </row>
    <row r="64" spans="1:14" ht="18.75" customHeight="1">
      <c r="A64" s="2" t="s">
        <v>73</v>
      </c>
      <c r="B64" s="36">
        <f>SUM(B65:B78)</f>
        <v>916637.96</v>
      </c>
      <c r="C64" s="36">
        <f aca="true" t="shared" si="22" ref="C64:M64">SUM(C65:C78)</f>
        <v>520330.85000000003</v>
      </c>
      <c r="D64" s="36">
        <f t="shared" si="22"/>
        <v>656493.29</v>
      </c>
      <c r="E64" s="36">
        <f t="shared" si="22"/>
        <v>124604.47</v>
      </c>
      <c r="F64" s="36">
        <f t="shared" si="22"/>
        <v>667723.12</v>
      </c>
      <c r="G64" s="36">
        <f t="shared" si="22"/>
        <v>816460.94</v>
      </c>
      <c r="H64" s="36">
        <f t="shared" si="22"/>
        <v>849685.1200000001</v>
      </c>
      <c r="I64" s="36">
        <f t="shared" si="22"/>
        <v>772605.16</v>
      </c>
      <c r="J64" s="36">
        <f t="shared" si="22"/>
        <v>602919.1</v>
      </c>
      <c r="K64" s="36">
        <f t="shared" si="22"/>
        <v>718738.48</v>
      </c>
      <c r="L64" s="36">
        <f t="shared" si="22"/>
        <v>344152.61</v>
      </c>
      <c r="M64" s="36">
        <f t="shared" si="22"/>
        <v>204611.18</v>
      </c>
      <c r="N64" s="29">
        <f>SUM(N65:N78)</f>
        <v>7194962.28</v>
      </c>
    </row>
    <row r="65" spans="1:15" ht="18.75" customHeight="1">
      <c r="A65" s="17" t="s">
        <v>74</v>
      </c>
      <c r="B65" s="36">
        <v>186212.24</v>
      </c>
      <c r="C65" s="36">
        <v>187455.7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>SUM(B65:M65)</f>
        <v>373667.94</v>
      </c>
      <c r="O65"/>
    </row>
    <row r="66" spans="1:15" ht="18.75" customHeight="1">
      <c r="A66" s="17" t="s">
        <v>75</v>
      </c>
      <c r="B66" s="36">
        <v>730425.72</v>
      </c>
      <c r="C66" s="36">
        <v>332875.15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aca="true" t="shared" si="23" ref="N66:N77">SUM(B66:M66)</f>
        <v>1063300.87</v>
      </c>
      <c r="O66"/>
    </row>
    <row r="67" spans="1:16" ht="18.75" customHeight="1">
      <c r="A67" s="17" t="s">
        <v>76</v>
      </c>
      <c r="B67" s="35">
        <v>0</v>
      </c>
      <c r="C67" s="35">
        <v>0</v>
      </c>
      <c r="D67" s="26">
        <f>646306.23+10187.06</f>
        <v>656493.29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6">
        <f t="shared" si="23"/>
        <v>656493.29</v>
      </c>
      <c r="P67"/>
    </row>
    <row r="68" spans="1:17" ht="18.75" customHeight="1">
      <c r="A68" s="17" t="s">
        <v>77</v>
      </c>
      <c r="B68" s="35">
        <v>0</v>
      </c>
      <c r="C68" s="35">
        <v>0</v>
      </c>
      <c r="D68" s="35">
        <v>0</v>
      </c>
      <c r="E68" s="26">
        <v>124604.47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124604.47</v>
      </c>
      <c r="Q68"/>
    </row>
    <row r="69" spans="1:18" ht="18.75" customHeight="1">
      <c r="A69" s="17" t="s">
        <v>78</v>
      </c>
      <c r="B69" s="35">
        <v>0</v>
      </c>
      <c r="C69" s="35">
        <v>0</v>
      </c>
      <c r="D69" s="35">
        <v>0</v>
      </c>
      <c r="E69" s="35">
        <v>0</v>
      </c>
      <c r="F69" s="26">
        <v>667723.12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667723.12</v>
      </c>
      <c r="R69"/>
    </row>
    <row r="70" spans="1:19" ht="18.75" customHeight="1">
      <c r="A70" s="17" t="s">
        <v>79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816460.94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29">
        <f t="shared" si="23"/>
        <v>816460.94</v>
      </c>
      <c r="S70"/>
    </row>
    <row r="71" spans="1:20" ht="18.75" customHeight="1">
      <c r="A71" s="17" t="s">
        <v>80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662605.81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29">
        <f t="shared" si="23"/>
        <v>662605.81</v>
      </c>
      <c r="T71"/>
    </row>
    <row r="72" spans="1:20" ht="18.75" customHeight="1">
      <c r="A72" s="17" t="s">
        <v>81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6">
        <v>187079.31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29">
        <f t="shared" si="23"/>
        <v>187079.31</v>
      </c>
      <c r="T72"/>
    </row>
    <row r="73" spans="1:21" ht="18.75" customHeight="1">
      <c r="A73" s="17" t="s">
        <v>82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26">
        <f>768547.48+4057.68</f>
        <v>772605.16</v>
      </c>
      <c r="J73" s="35">
        <v>0</v>
      </c>
      <c r="K73" s="35">
        <v>0</v>
      </c>
      <c r="L73" s="35">
        <v>0</v>
      </c>
      <c r="M73" s="35">
        <v>0</v>
      </c>
      <c r="N73" s="26">
        <f t="shared" si="23"/>
        <v>772605.16</v>
      </c>
      <c r="U73"/>
    </row>
    <row r="74" spans="1:22" ht="18.75" customHeight="1">
      <c r="A74" s="17" t="s">
        <v>83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26">
        <f>599416.53+3502.57</f>
        <v>602919.1</v>
      </c>
      <c r="K74" s="35">
        <v>0</v>
      </c>
      <c r="L74" s="35">
        <v>0</v>
      </c>
      <c r="M74" s="35">
        <v>0</v>
      </c>
      <c r="N74" s="29">
        <f t="shared" si="23"/>
        <v>602919.1</v>
      </c>
      <c r="V74"/>
    </row>
    <row r="75" spans="1:23" ht="18.75" customHeight="1">
      <c r="A75" s="17" t="s">
        <v>84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26">
        <f>714681.45+4057.03</f>
        <v>718738.48</v>
      </c>
      <c r="L75" s="35">
        <v>0</v>
      </c>
      <c r="M75" s="61"/>
      <c r="N75" s="26">
        <f t="shared" si="23"/>
        <v>718738.48</v>
      </c>
      <c r="W75"/>
    </row>
    <row r="76" spans="1:24" ht="18.75" customHeight="1">
      <c r="A76" s="17" t="s">
        <v>85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26">
        <v>344152.61</v>
      </c>
      <c r="M76" s="35">
        <v>0</v>
      </c>
      <c r="N76" s="29">
        <f t="shared" si="23"/>
        <v>344152.61</v>
      </c>
      <c r="X76"/>
    </row>
    <row r="77" spans="1:25" ht="18.75" customHeight="1">
      <c r="A77" s="17" t="s">
        <v>86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26">
        <v>204611.18</v>
      </c>
      <c r="N77" s="26">
        <f t="shared" si="23"/>
        <v>204611.18</v>
      </c>
      <c r="Y77"/>
    </row>
    <row r="78" spans="1:25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/>
      <c r="P78"/>
      <c r="Q78"/>
      <c r="R78"/>
      <c r="S78"/>
      <c r="T78"/>
      <c r="U78"/>
      <c r="V78"/>
      <c r="W78"/>
      <c r="X78"/>
      <c r="Y78"/>
    </row>
    <row r="79" spans="1:14" ht="17.25" customHeight="1">
      <c r="A79" s="67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4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</row>
    <row r="81" spans="1:14" ht="18.75" customHeight="1">
      <c r="A81" s="2" t="s">
        <v>106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29"/>
    </row>
    <row r="82" spans="1:15" ht="18.75" customHeight="1">
      <c r="A82" s="17" t="s">
        <v>87</v>
      </c>
      <c r="B82" s="44">
        <v>2.316129381533</v>
      </c>
      <c r="C82" s="44">
        <v>2.209373144876325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O82"/>
    </row>
    <row r="83" spans="1:15" ht="18.75" customHeight="1">
      <c r="A83" s="17" t="s">
        <v>88</v>
      </c>
      <c r="B83" s="44">
        <v>2.039167113667698</v>
      </c>
      <c r="C83" s="44">
        <v>1.9268333684331245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O83"/>
    </row>
    <row r="84" spans="1:16" ht="18.75" customHeight="1">
      <c r="A84" s="17" t="s">
        <v>89</v>
      </c>
      <c r="B84" s="44">
        <v>0</v>
      </c>
      <c r="C84" s="44">
        <v>0</v>
      </c>
      <c r="D84" s="22">
        <f>(D$37+D$38+D$39)/D$7</f>
        <v>1.86839231491889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6"/>
      <c r="P84"/>
    </row>
    <row r="85" spans="1:17" ht="18.75" customHeight="1">
      <c r="A85" s="17" t="s">
        <v>90</v>
      </c>
      <c r="B85" s="44">
        <v>0</v>
      </c>
      <c r="C85" s="44">
        <v>0</v>
      </c>
      <c r="D85" s="44">
        <v>0</v>
      </c>
      <c r="E85" s="22">
        <f>(E$37+E$38+E$39)/E$7</f>
        <v>2.6007577197711376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Q85"/>
    </row>
    <row r="86" spans="1:18" ht="18.75" customHeight="1">
      <c r="A86" s="17" t="s">
        <v>91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2.1815290734358332</v>
      </c>
      <c r="G86" s="35">
        <v>0</v>
      </c>
      <c r="H86" s="44">
        <v>0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6"/>
      <c r="R86"/>
    </row>
    <row r="87" spans="1:19" ht="18.75" customHeight="1">
      <c r="A87" s="17" t="s">
        <v>92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1.729895121073624</v>
      </c>
      <c r="H87" s="44">
        <v>0</v>
      </c>
      <c r="I87" s="44">
        <v>0</v>
      </c>
      <c r="J87" s="44">
        <v>0</v>
      </c>
      <c r="K87" s="35">
        <v>0</v>
      </c>
      <c r="L87" s="44">
        <v>0</v>
      </c>
      <c r="M87" s="44">
        <v>0</v>
      </c>
      <c r="N87" s="29"/>
      <c r="S87"/>
    </row>
    <row r="88" spans="1:20" ht="18.75" customHeight="1">
      <c r="A88" s="17" t="s">
        <v>93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2.0347516403970283</v>
      </c>
      <c r="I88" s="44">
        <v>0</v>
      </c>
      <c r="J88" s="44">
        <v>0</v>
      </c>
      <c r="K88" s="35">
        <v>0</v>
      </c>
      <c r="L88" s="44">
        <v>0</v>
      </c>
      <c r="M88" s="44">
        <v>0</v>
      </c>
      <c r="N88" s="29"/>
      <c r="T88"/>
    </row>
    <row r="89" spans="1:20" ht="18.75" customHeight="1">
      <c r="A89" s="17" t="s">
        <v>94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1.9911408066618523</v>
      </c>
      <c r="I89" s="44">
        <v>0</v>
      </c>
      <c r="J89" s="44">
        <v>0</v>
      </c>
      <c r="K89" s="35">
        <v>0</v>
      </c>
      <c r="L89" s="44">
        <v>0</v>
      </c>
      <c r="M89" s="44">
        <v>0</v>
      </c>
      <c r="N89" s="29"/>
      <c r="T89"/>
    </row>
    <row r="90" spans="1:21" ht="18.75" customHeight="1">
      <c r="A90" s="17" t="s">
        <v>95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f>(I$37+I$38+I$39)/I$7</f>
        <v>1.976470773391571</v>
      </c>
      <c r="J90" s="44">
        <v>0</v>
      </c>
      <c r="K90" s="35">
        <v>0</v>
      </c>
      <c r="L90" s="44">
        <v>0</v>
      </c>
      <c r="M90" s="44">
        <v>0</v>
      </c>
      <c r="N90" s="26"/>
      <c r="U90"/>
    </row>
    <row r="91" spans="1:22" ht="18.75" customHeight="1">
      <c r="A91" s="17" t="s">
        <v>96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f>(J$37+J$38+J$39)/J$7</f>
        <v>2.226278337362378</v>
      </c>
      <c r="K91" s="35">
        <v>0</v>
      </c>
      <c r="L91" s="44">
        <v>0</v>
      </c>
      <c r="M91" s="44">
        <v>0</v>
      </c>
      <c r="N91" s="29"/>
      <c r="V91"/>
    </row>
    <row r="92" spans="1:23" ht="18.75" customHeight="1">
      <c r="A92" s="17" t="s">
        <v>97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22">
        <f>(K$37+K$38+K$39)/K$7</f>
        <v>2.1287103122198165</v>
      </c>
      <c r="L92" s="44">
        <v>0</v>
      </c>
      <c r="M92" s="44">
        <v>0</v>
      </c>
      <c r="N92" s="26"/>
      <c r="W92"/>
    </row>
    <row r="93" spans="1:24" ht="18.75" customHeight="1">
      <c r="A93" s="17" t="s">
        <v>98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f>(L$37+L$38+L$39)/L$7</f>
        <v>2.527139123440329</v>
      </c>
      <c r="M93" s="44">
        <v>0</v>
      </c>
      <c r="N93" s="62"/>
      <c r="X93"/>
    </row>
    <row r="94" spans="1:25" ht="18.75" customHeight="1">
      <c r="A94" s="34" t="s">
        <v>99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9">
        <f>(M$37+M$38+M$39)/M$7</f>
        <v>2.4755568100082175</v>
      </c>
      <c r="N94" s="50"/>
      <c r="Y94"/>
    </row>
    <row r="95" spans="1:13" ht="77.25" customHeight="1">
      <c r="A95" s="66" t="s">
        <v>105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</row>
    <row r="98" ht="14.25">
      <c r="B98" s="40"/>
    </row>
    <row r="99" ht="14.25">
      <c r="H99" s="41"/>
    </row>
    <row r="100" ht="14.25"/>
    <row r="101" spans="8:11" ht="14.25">
      <c r="H101" s="42"/>
      <c r="I101" s="43"/>
      <c r="J101" s="43"/>
      <c r="K101" s="43"/>
    </row>
  </sheetData>
  <sheetProtection/>
  <mergeCells count="7">
    <mergeCell ref="A95:M95"/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2017-08-21T17:53:41Z</dcterms:modified>
  <cp:category/>
  <cp:version/>
  <cp:contentType/>
  <cp:contentStatus/>
</cp:coreProperties>
</file>