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<sst xmlns="http://schemas.openxmlformats.org/spreadsheetml/2006/main" count="106" uniqueCount="104">
  <si>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</si>
  <si>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</si>
  <si>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</si>
  <si>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</si>
  <si>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</si>
  <si>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</si>
  <si>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</si>
  <si>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</si>
  <si>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</si>
  <si>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</si>
  <si>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</si>
  <si>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</si>
  <si>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</si>
  <si>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</si>
  <si>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</si>
  <si>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</si>
  <si>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</si>
  <si>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</si>
  <si>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</si>
  <si>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</si>
  <si>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</si>
  <si>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</si>
  <si>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</si>
  <si>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</si>
  <si>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</si>
  <si>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</si>
  <si>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</si>
  <si>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</si>
  <si>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</si>
  <si>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</si>
  <si>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</si>
  <si>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</si>
  <si>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</si>
  <si>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</si>
  <si>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</si>
  <si>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</si>
  <si>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</si>
  <si>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</si>
  <si>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</si>
  <si>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</si>
  <si>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</si>
  <si>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</si>
  <si>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</si>
  <si>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</si>
  <si>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</si>
  <si>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</si>
  <si>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</si>
  <si>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</si>
  <si>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</si>
  <si>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</si>
  <si>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</si>
  <si>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</si>
  <si>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</si>
  <si>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</si>
  <si>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</si>
  <si>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</si>
  <si>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</si>
  <si>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</si>
  <si>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</si>
  <si>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</si>
  <si>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</si>
  <si>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</si>
  <si>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</si>
  <si>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</si>
  <si>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</si>
  <si>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</si>
  <si>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</si>
  <si>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</si>
  <si>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</si>
  <si>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</si>
  <si>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</si>
  <si>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</si>
  <si>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</si>
  <si>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</si>
  <si>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</si>
  <si>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</si>
  <si>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</si>
  <si>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</si>
  <si>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</si>
  <si>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</si>
  <si>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</si>
  <si>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</si>
  <si>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</si>
  <si>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</si>
  <si>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</si>
  <si>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</si>
  <si>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</si>
  <si>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</si>
  <si>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</si>
  <si>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</si>
  <si>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</si>
  <si>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</si>
  <si>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</si>
  <si>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</si>
  <si>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</si>
  <si>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</si>
  <si>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</si>
  <si>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</si>
  <si>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</si>
  <si>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</si>
  <si>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</si>
  <si>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13/08/17 - VENCIMENTO 18/08/17</t>
  </si>
  <si>
    <t>5.2.8. Ajuste de Remuneração Previsto Contratualmente (1)</t>
  </si>
  <si>
    <t>8. Tarifa de Remuneração por Passageiro (2)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</si>
</sst>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638175</xdr:colOff>
      <xdr:row>95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69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638175</xdr:colOff>
      <xdr:row>95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69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638175</xdr:colOff>
      <xdr:row>95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69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208854</v>
      </c>
      <c r="C7" s="10">
        <f>C8+C20+C24</f>
        <v>104661</v>
      </c>
      <c r="D7" s="10">
        <f>D8+D20+D24</f>
        <v>177696</v>
      </c>
      <c r="E7" s="10">
        <f>E8+E20+E24</f>
        <v>22617</v>
      </c>
      <c r="F7" s="10">
        <f aca="true" t="shared" si="0" ref="F7:M7">F8+F20+F24</f>
        <v>149137</v>
      </c>
      <c r="G7" s="10">
        <f t="shared" si="0"/>
        <v>206786</v>
      </c>
      <c r="H7" s="10">
        <f t="shared" si="0"/>
        <v>178905</v>
      </c>
      <c r="I7" s="10">
        <f t="shared" si="0"/>
        <v>196424</v>
      </c>
      <c r="J7" s="10">
        <f t="shared" si="0"/>
        <v>132489</v>
      </c>
      <c r="K7" s="10">
        <f t="shared" si="0"/>
        <v>185515</v>
      </c>
      <c r="L7" s="10">
        <f t="shared" si="0"/>
        <v>57045</v>
      </c>
      <c r="M7" s="10">
        <f t="shared" si="0"/>
        <v>30112</v>
      </c>
      <c r="N7" s="10">
        <f>+N8+N20+N24</f>
        <v>1650241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92415</v>
      </c>
      <c r="C8" s="12">
        <f>+C9+C12+C16</f>
        <v>49867</v>
      </c>
      <c r="D8" s="12">
        <f>+D9+D12+D16</f>
        <v>86496</v>
      </c>
      <c r="E8" s="12">
        <f>+E9+E12+E16</f>
        <v>9853</v>
      </c>
      <c r="F8" s="12">
        <f aca="true" t="shared" si="1" ref="F8:M8">+F9+F12+F16</f>
        <v>67724</v>
      </c>
      <c r="G8" s="12">
        <f t="shared" si="1"/>
        <v>97217</v>
      </c>
      <c r="H8" s="12">
        <f t="shared" si="1"/>
        <v>84714</v>
      </c>
      <c r="I8" s="12">
        <f t="shared" si="1"/>
        <v>90804</v>
      </c>
      <c r="J8" s="12">
        <f t="shared" si="1"/>
        <v>63754</v>
      </c>
      <c r="K8" s="12">
        <f t="shared" si="1"/>
        <v>85710</v>
      </c>
      <c r="L8" s="12">
        <f t="shared" si="1"/>
        <v>29319</v>
      </c>
      <c r="M8" s="12">
        <f t="shared" si="1"/>
        <v>16393</v>
      </c>
      <c r="N8" s="12">
        <f>SUM(B8:M8)</f>
        <v>774266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14270</v>
      </c>
      <c r="C9" s="14">
        <v>9447</v>
      </c>
      <c r="D9" s="14">
        <v>12690</v>
      </c>
      <c r="E9" s="14">
        <v>1076</v>
      </c>
      <c r="F9" s="14">
        <v>10044</v>
      </c>
      <c r="G9" s="14">
        <v>16352</v>
      </c>
      <c r="H9" s="14">
        <v>17306</v>
      </c>
      <c r="I9" s="14">
        <v>10436</v>
      </c>
      <c r="J9" s="14">
        <v>11614</v>
      </c>
      <c r="K9" s="14">
        <v>10553</v>
      </c>
      <c r="L9" s="14">
        <v>4953</v>
      </c>
      <c r="M9" s="14">
        <v>2553</v>
      </c>
      <c r="N9" s="12">
        <f aca="true" t="shared" si="2" ref="N9:N19">SUM(B9:M9)</f>
        <v>121294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14270</v>
      </c>
      <c r="C10" s="14">
        <f>+C9-C11</f>
        <v>9447</v>
      </c>
      <c r="D10" s="14">
        <f>+D9-D11</f>
        <v>12690</v>
      </c>
      <c r="E10" s="14">
        <f>+E9-E11</f>
        <v>1076</v>
      </c>
      <c r="F10" s="14">
        <f aca="true" t="shared" si="3" ref="F10:M10">+F9-F11</f>
        <v>10044</v>
      </c>
      <c r="G10" s="14">
        <f t="shared" si="3"/>
        <v>16352</v>
      </c>
      <c r="H10" s="14">
        <f t="shared" si="3"/>
        <v>17306</v>
      </c>
      <c r="I10" s="14">
        <f t="shared" si="3"/>
        <v>10436</v>
      </c>
      <c r="J10" s="14">
        <f t="shared" si="3"/>
        <v>11614</v>
      </c>
      <c r="K10" s="14">
        <f t="shared" si="3"/>
        <v>10553</v>
      </c>
      <c r="L10" s="14">
        <f t="shared" si="3"/>
        <v>4953</v>
      </c>
      <c r="M10" s="14">
        <f t="shared" si="3"/>
        <v>2553</v>
      </c>
      <c r="N10" s="12">
        <f t="shared" si="2"/>
        <v>121294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71909</v>
      </c>
      <c r="C12" s="14">
        <f>C13+C14+C15</f>
        <v>37438</v>
      </c>
      <c r="D12" s="14">
        <f>D13+D14+D15</f>
        <v>68873</v>
      </c>
      <c r="E12" s="14">
        <f>E13+E14+E15</f>
        <v>8154</v>
      </c>
      <c r="F12" s="14">
        <f aca="true" t="shared" si="4" ref="F12:M12">F13+F14+F15</f>
        <v>53308</v>
      </c>
      <c r="G12" s="14">
        <f t="shared" si="4"/>
        <v>74651</v>
      </c>
      <c r="H12" s="14">
        <f t="shared" si="4"/>
        <v>62422</v>
      </c>
      <c r="I12" s="14">
        <f t="shared" si="4"/>
        <v>74241</v>
      </c>
      <c r="J12" s="14">
        <f t="shared" si="4"/>
        <v>47963</v>
      </c>
      <c r="K12" s="14">
        <f t="shared" si="4"/>
        <v>68767</v>
      </c>
      <c r="L12" s="14">
        <f t="shared" si="4"/>
        <v>22814</v>
      </c>
      <c r="M12" s="14">
        <f t="shared" si="4"/>
        <v>13089</v>
      </c>
      <c r="N12" s="12">
        <f t="shared" si="2"/>
        <v>603629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33471</v>
      </c>
      <c r="C13" s="14">
        <v>18187</v>
      </c>
      <c r="D13" s="14">
        <v>32306</v>
      </c>
      <c r="E13" s="14">
        <v>3820</v>
      </c>
      <c r="F13" s="14">
        <v>25269</v>
      </c>
      <c r="G13" s="14">
        <v>35148</v>
      </c>
      <c r="H13" s="14">
        <v>30523</v>
      </c>
      <c r="I13" s="14">
        <v>35753</v>
      </c>
      <c r="J13" s="14">
        <v>21834</v>
      </c>
      <c r="K13" s="14">
        <v>29999</v>
      </c>
      <c r="L13" s="14">
        <v>9531</v>
      </c>
      <c r="M13" s="14">
        <v>5417</v>
      </c>
      <c r="N13" s="12">
        <f t="shared" si="2"/>
        <v>281258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37361</v>
      </c>
      <c r="C14" s="14">
        <v>18506</v>
      </c>
      <c r="D14" s="14">
        <v>35798</v>
      </c>
      <c r="E14" s="14">
        <v>4183</v>
      </c>
      <c r="F14" s="14">
        <v>27133</v>
      </c>
      <c r="G14" s="14">
        <v>37931</v>
      </c>
      <c r="H14" s="14">
        <v>30883</v>
      </c>
      <c r="I14" s="14">
        <v>37791</v>
      </c>
      <c r="J14" s="14">
        <v>25406</v>
      </c>
      <c r="K14" s="14">
        <v>37929</v>
      </c>
      <c r="L14" s="14">
        <v>12929</v>
      </c>
      <c r="M14" s="14">
        <v>7510</v>
      </c>
      <c r="N14" s="12">
        <f t="shared" si="2"/>
        <v>313360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1077</v>
      </c>
      <c r="C15" s="14">
        <v>745</v>
      </c>
      <c r="D15" s="14">
        <v>769</v>
      </c>
      <c r="E15" s="14">
        <v>151</v>
      </c>
      <c r="F15" s="14">
        <v>906</v>
      </c>
      <c r="G15" s="14">
        <v>1572</v>
      </c>
      <c r="H15" s="14">
        <v>1016</v>
      </c>
      <c r="I15" s="14">
        <v>697</v>
      </c>
      <c r="J15" s="14">
        <v>723</v>
      </c>
      <c r="K15" s="14">
        <v>839</v>
      </c>
      <c r="L15" s="14">
        <v>354</v>
      </c>
      <c r="M15" s="14">
        <v>162</v>
      </c>
      <c r="N15" s="12">
        <f t="shared" si="2"/>
        <v>9011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6236</v>
      </c>
      <c r="C16" s="14">
        <f>C17+C18+C19</f>
        <v>2982</v>
      </c>
      <c r="D16" s="14">
        <f>D17+D18+D19</f>
        <v>4933</v>
      </c>
      <c r="E16" s="14">
        <f>E17+E18+E19</f>
        <v>623</v>
      </c>
      <c r="F16" s="14">
        <f aca="true" t="shared" si="5" ref="F16:M16">F17+F18+F19</f>
        <v>4372</v>
      </c>
      <c r="G16" s="14">
        <f t="shared" si="5"/>
        <v>6214</v>
      </c>
      <c r="H16" s="14">
        <f t="shared" si="5"/>
        <v>4986</v>
      </c>
      <c r="I16" s="14">
        <f t="shared" si="5"/>
        <v>6127</v>
      </c>
      <c r="J16" s="14">
        <f t="shared" si="5"/>
        <v>4177</v>
      </c>
      <c r="K16" s="14">
        <f t="shared" si="5"/>
        <v>6390</v>
      </c>
      <c r="L16" s="14">
        <f t="shared" si="5"/>
        <v>1552</v>
      </c>
      <c r="M16" s="14">
        <f t="shared" si="5"/>
        <v>751</v>
      </c>
      <c r="N16" s="12">
        <f t="shared" si="2"/>
        <v>49343</v>
      </c>
    </row>
    <row r="17" spans="1:25" ht="18.75" customHeight="1">
      <c r="A17" s="15" t="s">
        <v>16</v>
      </c>
      <c r="B17" s="14">
        <v>6185</v>
      </c>
      <c r="C17" s="14">
        <v>2955</v>
      </c>
      <c r="D17" s="14">
        <v>4897</v>
      </c>
      <c r="E17" s="14">
        <v>616</v>
      </c>
      <c r="F17" s="14">
        <v>4337</v>
      </c>
      <c r="G17" s="14">
        <v>6158</v>
      </c>
      <c r="H17" s="14">
        <v>4943</v>
      </c>
      <c r="I17" s="14">
        <v>6090</v>
      </c>
      <c r="J17" s="14">
        <v>4124</v>
      </c>
      <c r="K17" s="14">
        <v>6330</v>
      </c>
      <c r="L17" s="14">
        <v>1524</v>
      </c>
      <c r="M17" s="14">
        <v>742</v>
      </c>
      <c r="N17" s="12">
        <f t="shared" si="2"/>
        <v>48901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50</v>
      </c>
      <c r="C18" s="14">
        <v>23</v>
      </c>
      <c r="D18" s="14">
        <v>33</v>
      </c>
      <c r="E18" s="14">
        <v>6</v>
      </c>
      <c r="F18" s="14">
        <v>29</v>
      </c>
      <c r="G18" s="14">
        <v>54</v>
      </c>
      <c r="H18" s="14">
        <v>41</v>
      </c>
      <c r="I18" s="14">
        <v>36</v>
      </c>
      <c r="J18" s="14">
        <v>53</v>
      </c>
      <c r="K18" s="14">
        <v>57</v>
      </c>
      <c r="L18" s="14">
        <v>28</v>
      </c>
      <c r="M18" s="14">
        <v>9</v>
      </c>
      <c r="N18" s="12">
        <f t="shared" si="2"/>
        <v>419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</v>
      </c>
      <c r="C19" s="14">
        <v>4</v>
      </c>
      <c r="D19" s="14">
        <v>3</v>
      </c>
      <c r="E19" s="14">
        <v>1</v>
      </c>
      <c r="F19" s="14">
        <v>6</v>
      </c>
      <c r="G19" s="14">
        <v>2</v>
      </c>
      <c r="H19" s="14">
        <v>2</v>
      </c>
      <c r="I19" s="14">
        <v>1</v>
      </c>
      <c r="J19" s="14">
        <v>0</v>
      </c>
      <c r="K19" s="14">
        <v>3</v>
      </c>
      <c r="L19" s="14">
        <v>0</v>
      </c>
      <c r="M19" s="14">
        <v>0</v>
      </c>
      <c r="N19" s="12">
        <f t="shared" si="2"/>
        <v>23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51950</v>
      </c>
      <c r="C20" s="18">
        <f>C21+C22+C23</f>
        <v>22725</v>
      </c>
      <c r="D20" s="18">
        <f>D21+D22+D23</f>
        <v>39134</v>
      </c>
      <c r="E20" s="18">
        <f>E21+E22+E23</f>
        <v>5088</v>
      </c>
      <c r="F20" s="18">
        <f aca="true" t="shared" si="6" ref="F20:M20">F21+F22+F23</f>
        <v>33391</v>
      </c>
      <c r="G20" s="18">
        <f t="shared" si="6"/>
        <v>44079</v>
      </c>
      <c r="H20" s="18">
        <f t="shared" si="6"/>
        <v>40268</v>
      </c>
      <c r="I20" s="18">
        <f t="shared" si="6"/>
        <v>52585</v>
      </c>
      <c r="J20" s="18">
        <f t="shared" si="6"/>
        <v>30226</v>
      </c>
      <c r="K20" s="18">
        <f t="shared" si="6"/>
        <v>54802</v>
      </c>
      <c r="L20" s="18">
        <f t="shared" si="6"/>
        <v>15800</v>
      </c>
      <c r="M20" s="18">
        <f t="shared" si="6"/>
        <v>8117</v>
      </c>
      <c r="N20" s="12">
        <f aca="true" t="shared" si="7" ref="N20:N26">SUM(B20:M20)</f>
        <v>398165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27433</v>
      </c>
      <c r="C21" s="14">
        <v>13104</v>
      </c>
      <c r="D21" s="14">
        <v>19857</v>
      </c>
      <c r="E21" s="14">
        <v>2684</v>
      </c>
      <c r="F21" s="14">
        <v>17971</v>
      </c>
      <c r="G21" s="14">
        <v>22837</v>
      </c>
      <c r="H21" s="14">
        <v>22830</v>
      </c>
      <c r="I21" s="14">
        <v>28450</v>
      </c>
      <c r="J21" s="14">
        <v>15824</v>
      </c>
      <c r="K21" s="14">
        <v>27090</v>
      </c>
      <c r="L21" s="14">
        <v>8145</v>
      </c>
      <c r="M21" s="14">
        <v>4086</v>
      </c>
      <c r="N21" s="12">
        <f t="shared" si="7"/>
        <v>210311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23983</v>
      </c>
      <c r="C22" s="14">
        <v>9307</v>
      </c>
      <c r="D22" s="14">
        <v>18950</v>
      </c>
      <c r="E22" s="14">
        <v>2337</v>
      </c>
      <c r="F22" s="14">
        <v>15029</v>
      </c>
      <c r="G22" s="14">
        <v>20592</v>
      </c>
      <c r="H22" s="14">
        <v>16973</v>
      </c>
      <c r="I22" s="14">
        <v>23747</v>
      </c>
      <c r="J22" s="14">
        <v>14111</v>
      </c>
      <c r="K22" s="14">
        <v>27196</v>
      </c>
      <c r="L22" s="14">
        <v>7457</v>
      </c>
      <c r="M22" s="14">
        <v>3953</v>
      </c>
      <c r="N22" s="12">
        <f t="shared" si="7"/>
        <v>183635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534</v>
      </c>
      <c r="C23" s="14">
        <v>314</v>
      </c>
      <c r="D23" s="14">
        <v>327</v>
      </c>
      <c r="E23" s="14">
        <v>67</v>
      </c>
      <c r="F23" s="14">
        <v>391</v>
      </c>
      <c r="G23" s="14">
        <v>650</v>
      </c>
      <c r="H23" s="14">
        <v>465</v>
      </c>
      <c r="I23" s="14">
        <v>388</v>
      </c>
      <c r="J23" s="14">
        <v>291</v>
      </c>
      <c r="K23" s="14">
        <v>516</v>
      </c>
      <c r="L23" s="14">
        <v>198</v>
      </c>
      <c r="M23" s="14">
        <v>78</v>
      </c>
      <c r="N23" s="12">
        <f t="shared" si="7"/>
        <v>4219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64489</v>
      </c>
      <c r="C24" s="14">
        <f>C25+C26</f>
        <v>32069</v>
      </c>
      <c r="D24" s="14">
        <f>D25+D26</f>
        <v>52066</v>
      </c>
      <c r="E24" s="14">
        <f>E25+E26</f>
        <v>7676</v>
      </c>
      <c r="F24" s="14">
        <f aca="true" t="shared" si="8" ref="F24:M24">F25+F26</f>
        <v>48022</v>
      </c>
      <c r="G24" s="14">
        <f t="shared" si="8"/>
        <v>65490</v>
      </c>
      <c r="H24" s="14">
        <f t="shared" si="8"/>
        <v>53923</v>
      </c>
      <c r="I24" s="14">
        <f t="shared" si="8"/>
        <v>53035</v>
      </c>
      <c r="J24" s="14">
        <f t="shared" si="8"/>
        <v>38509</v>
      </c>
      <c r="K24" s="14">
        <f t="shared" si="8"/>
        <v>45003</v>
      </c>
      <c r="L24" s="14">
        <f t="shared" si="8"/>
        <v>11926</v>
      </c>
      <c r="M24" s="14">
        <f t="shared" si="8"/>
        <v>5602</v>
      </c>
      <c r="N24" s="12">
        <f t="shared" si="7"/>
        <v>477810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32918</v>
      </c>
      <c r="C25" s="14">
        <v>18899</v>
      </c>
      <c r="D25" s="14">
        <v>30284</v>
      </c>
      <c r="E25" s="14">
        <v>4830</v>
      </c>
      <c r="F25" s="14">
        <v>28393</v>
      </c>
      <c r="G25" s="14">
        <v>40517</v>
      </c>
      <c r="H25" s="14">
        <v>33573</v>
      </c>
      <c r="I25" s="14">
        <v>27833</v>
      </c>
      <c r="J25" s="14">
        <v>22985</v>
      </c>
      <c r="K25" s="14">
        <v>24429</v>
      </c>
      <c r="L25" s="14">
        <v>6498</v>
      </c>
      <c r="M25" s="14">
        <v>2801</v>
      </c>
      <c r="N25" s="12">
        <f t="shared" si="7"/>
        <v>273960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31571</v>
      </c>
      <c r="C26" s="14">
        <v>13170</v>
      </c>
      <c r="D26" s="14">
        <v>21782</v>
      </c>
      <c r="E26" s="14">
        <v>2846</v>
      </c>
      <c r="F26" s="14">
        <v>19629</v>
      </c>
      <c r="G26" s="14">
        <v>24973</v>
      </c>
      <c r="H26" s="14">
        <v>20350</v>
      </c>
      <c r="I26" s="14">
        <v>25202</v>
      </c>
      <c r="J26" s="14">
        <v>15524</v>
      </c>
      <c r="K26" s="14">
        <v>20574</v>
      </c>
      <c r="L26" s="14">
        <v>5428</v>
      </c>
      <c r="M26" s="14">
        <v>2801</v>
      </c>
      <c r="N26" s="12">
        <f t="shared" si="7"/>
        <v>203850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438238.44614284</v>
      </c>
      <c r="C36" s="61">
        <f aca="true" t="shared" si="11" ref="C36:M36">C37+C38+C39+C40</f>
        <v>212984.11026049996</v>
      </c>
      <c r="D36" s="61">
        <f t="shared" si="11"/>
        <v>343333.9232848</v>
      </c>
      <c r="E36" s="61">
        <f t="shared" si="11"/>
        <v>59177.230452799995</v>
      </c>
      <c r="F36" s="61">
        <f t="shared" si="11"/>
        <v>326525.73251084995</v>
      </c>
      <c r="G36" s="61">
        <f t="shared" si="11"/>
        <v>359326.6528</v>
      </c>
      <c r="H36" s="61">
        <f t="shared" si="11"/>
        <v>364053.0835</v>
      </c>
      <c r="I36" s="61">
        <f t="shared" si="11"/>
        <v>393620.8050032</v>
      </c>
      <c r="J36" s="61">
        <f t="shared" si="11"/>
        <v>299632.0542727</v>
      </c>
      <c r="K36" s="61">
        <f t="shared" si="11"/>
        <v>400220.0222264</v>
      </c>
      <c r="L36" s="61">
        <f t="shared" si="11"/>
        <v>144946.48992435</v>
      </c>
      <c r="M36" s="61">
        <f t="shared" si="11"/>
        <v>75025.77679871999</v>
      </c>
      <c r="N36" s="61">
        <f>N37+N38+N39+N40</f>
        <v>3417084.32717716</v>
      </c>
    </row>
    <row r="37" spans="1:14" ht="18.75" customHeight="1">
      <c r="A37" s="58" t="s">
        <v>55</v>
      </c>
      <c r="B37" s="55">
        <f aca="true" t="shared" si="12" ref="B37:M37">B29*B7</f>
        <v>436275.1206</v>
      </c>
      <c r="C37" s="55">
        <f t="shared" si="12"/>
        <v>211205.898</v>
      </c>
      <c r="D37" s="55">
        <f t="shared" si="12"/>
        <v>331971.6672</v>
      </c>
      <c r="E37" s="55">
        <f t="shared" si="12"/>
        <v>58673.0214</v>
      </c>
      <c r="F37" s="55">
        <f t="shared" si="12"/>
        <v>325312.53809999995</v>
      </c>
      <c r="G37" s="55">
        <f t="shared" si="12"/>
        <v>357719.1014</v>
      </c>
      <c r="H37" s="55">
        <f t="shared" si="12"/>
        <v>362157.3915</v>
      </c>
      <c r="I37" s="55">
        <f t="shared" si="12"/>
        <v>388133.824</v>
      </c>
      <c r="J37" s="55">
        <f t="shared" si="12"/>
        <v>294854.2695</v>
      </c>
      <c r="K37" s="55">
        <f t="shared" si="12"/>
        <v>394720.2655</v>
      </c>
      <c r="L37" s="55">
        <f t="shared" si="12"/>
        <v>144095.66999999998</v>
      </c>
      <c r="M37" s="55">
        <f t="shared" si="12"/>
        <v>74527.2</v>
      </c>
      <c r="N37" s="57">
        <f>SUM(B37:M37)</f>
        <v>3379645.9672</v>
      </c>
    </row>
    <row r="38" spans="1:14" ht="18.75" customHeight="1">
      <c r="A38" s="58" t="s">
        <v>56</v>
      </c>
      <c r="B38" s="55">
        <f aca="true" t="shared" si="13" ref="B38:M38">B30*B7</f>
        <v>-1293.7544571600001</v>
      </c>
      <c r="C38" s="55">
        <f t="shared" si="13"/>
        <v>-614.3077395</v>
      </c>
      <c r="D38" s="55">
        <f t="shared" si="13"/>
        <v>-986.2039152</v>
      </c>
      <c r="E38" s="55">
        <f t="shared" si="13"/>
        <v>-142.0709472</v>
      </c>
      <c r="F38" s="55">
        <f t="shared" si="13"/>
        <v>-948.20558915</v>
      </c>
      <c r="G38" s="55">
        <f t="shared" si="13"/>
        <v>-1054.6086</v>
      </c>
      <c r="H38" s="55">
        <f t="shared" si="13"/>
        <v>-1001.8679999999999</v>
      </c>
      <c r="I38" s="55">
        <f t="shared" si="13"/>
        <v>-1117.2989968</v>
      </c>
      <c r="J38" s="55">
        <f t="shared" si="13"/>
        <v>-843.3852273</v>
      </c>
      <c r="K38" s="55">
        <f t="shared" si="13"/>
        <v>-1159.5132736</v>
      </c>
      <c r="L38" s="55">
        <f t="shared" si="13"/>
        <v>-420.34007564999996</v>
      </c>
      <c r="M38" s="55">
        <f t="shared" si="13"/>
        <v>-220.46320128000002</v>
      </c>
      <c r="N38" s="25">
        <f>SUM(B38:M38)</f>
        <v>-9802.020022839999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10187.06</v>
      </c>
      <c r="E40" s="55">
        <v>0</v>
      </c>
      <c r="F40" s="55">
        <v>0</v>
      </c>
      <c r="G40" s="55">
        <v>0</v>
      </c>
      <c r="H40" s="55">
        <v>0</v>
      </c>
      <c r="I40" s="55">
        <v>4057.68</v>
      </c>
      <c r="J40" s="55">
        <v>3502.57</v>
      </c>
      <c r="K40" s="55">
        <v>4057.03</v>
      </c>
      <c r="L40" s="55">
        <v>0</v>
      </c>
      <c r="M40" s="55">
        <v>0</v>
      </c>
      <c r="N40" s="57">
        <f>SUM(B40:M40)</f>
        <v>21804.34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+B43+B46+B55+B56</f>
        <v>-54226</v>
      </c>
      <c r="C42" s="25">
        <f aca="true" t="shared" si="15" ref="C42:M42">+C43+C46+C55+C56</f>
        <v>-35898.6</v>
      </c>
      <c r="D42" s="25">
        <f t="shared" si="15"/>
        <v>-48222</v>
      </c>
      <c r="E42" s="25">
        <f t="shared" si="15"/>
        <v>-4088.8</v>
      </c>
      <c r="F42" s="25">
        <f t="shared" si="15"/>
        <v>-38167.2</v>
      </c>
      <c r="G42" s="25">
        <f t="shared" si="15"/>
        <v>-62137.6</v>
      </c>
      <c r="H42" s="25">
        <f t="shared" si="15"/>
        <v>-66262.8</v>
      </c>
      <c r="I42" s="25">
        <f t="shared" si="15"/>
        <v>-39656.8</v>
      </c>
      <c r="J42" s="25">
        <f t="shared" si="15"/>
        <v>-44133.2</v>
      </c>
      <c r="K42" s="25">
        <f t="shared" si="15"/>
        <v>-40101.4</v>
      </c>
      <c r="L42" s="25">
        <f t="shared" si="15"/>
        <v>-18821.4</v>
      </c>
      <c r="M42" s="25">
        <f t="shared" si="15"/>
        <v>-9701.4</v>
      </c>
      <c r="N42" s="25">
        <f>+N43+N46+N55+N56</f>
        <v>-461417.20000000007</v>
      </c>
    </row>
    <row r="43" spans="1:14" ht="18.75" customHeight="1">
      <c r="A43" s="17" t="s">
        <v>60</v>
      </c>
      <c r="B43" s="26">
        <f>B44+B45</f>
        <v>-54226</v>
      </c>
      <c r="C43" s="26">
        <f>C44+C45</f>
        <v>-35898.6</v>
      </c>
      <c r="D43" s="26">
        <f>D44+D45</f>
        <v>-48222</v>
      </c>
      <c r="E43" s="26">
        <f>E44+E45</f>
        <v>-4088.8</v>
      </c>
      <c r="F43" s="26">
        <f aca="true" t="shared" si="16" ref="F43:M43">F44+F45</f>
        <v>-38167.2</v>
      </c>
      <c r="G43" s="26">
        <f t="shared" si="16"/>
        <v>-62137.6</v>
      </c>
      <c r="H43" s="26">
        <f t="shared" si="16"/>
        <v>-65762.8</v>
      </c>
      <c r="I43" s="26">
        <f t="shared" si="16"/>
        <v>-39656.8</v>
      </c>
      <c r="J43" s="26">
        <f t="shared" si="16"/>
        <v>-44133.2</v>
      </c>
      <c r="K43" s="26">
        <f t="shared" si="16"/>
        <v>-40101.4</v>
      </c>
      <c r="L43" s="26">
        <f t="shared" si="16"/>
        <v>-18821.4</v>
      </c>
      <c r="M43" s="26">
        <f t="shared" si="16"/>
        <v>-9701.4</v>
      </c>
      <c r="N43" s="25">
        <f aca="true" t="shared" si="17" ref="N43:N56">SUM(B43:M43)</f>
        <v>-460917.20000000007</v>
      </c>
    </row>
    <row r="44" spans="1:25" ht="18.75" customHeight="1">
      <c r="A44" s="13" t="s">
        <v>61</v>
      </c>
      <c r="B44" s="20">
        <f>ROUND(-B9*$D$3,2)</f>
        <v>-54226</v>
      </c>
      <c r="C44" s="20">
        <f>ROUND(-C9*$D$3,2)</f>
        <v>-35898.6</v>
      </c>
      <c r="D44" s="20">
        <f>ROUND(-D9*$D$3,2)</f>
        <v>-48222</v>
      </c>
      <c r="E44" s="20">
        <f>ROUND(-E9*$D$3,2)</f>
        <v>-4088.8</v>
      </c>
      <c r="F44" s="20">
        <f aca="true" t="shared" si="18" ref="F44:M44">ROUND(-F9*$D$3,2)</f>
        <v>-38167.2</v>
      </c>
      <c r="G44" s="20">
        <f t="shared" si="18"/>
        <v>-62137.6</v>
      </c>
      <c r="H44" s="20">
        <f t="shared" si="18"/>
        <v>-65762.8</v>
      </c>
      <c r="I44" s="20">
        <f t="shared" si="18"/>
        <v>-39656.8</v>
      </c>
      <c r="J44" s="20">
        <f t="shared" si="18"/>
        <v>-44133.2</v>
      </c>
      <c r="K44" s="20">
        <f t="shared" si="18"/>
        <v>-40101.4</v>
      </c>
      <c r="L44" s="20">
        <f t="shared" si="18"/>
        <v>-18821.4</v>
      </c>
      <c r="M44" s="20">
        <f t="shared" si="18"/>
        <v>-9701.4</v>
      </c>
      <c r="N44" s="47">
        <f t="shared" si="17"/>
        <v>-460917.20000000007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 aca="true" t="shared" si="20" ref="B46:M46">SUM(B47:B54)</f>
        <v>0</v>
      </c>
      <c r="C46" s="26">
        <f t="shared" si="20"/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SUM(N47:N54)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102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20"/>
    </row>
    <row r="58" spans="1:25" ht="15.75">
      <c r="A58" s="2" t="s">
        <v>73</v>
      </c>
      <c r="B58" s="29">
        <f aca="true" t="shared" si="21" ref="B58:M58">+B36+B42</f>
        <v>384012.44614284</v>
      </c>
      <c r="C58" s="29">
        <f t="shared" si="21"/>
        <v>177085.51026049996</v>
      </c>
      <c r="D58" s="29">
        <f t="shared" si="21"/>
        <v>295111.9232848</v>
      </c>
      <c r="E58" s="29">
        <f t="shared" si="21"/>
        <v>55088.43045279999</v>
      </c>
      <c r="F58" s="29">
        <f t="shared" si="21"/>
        <v>288358.53251084994</v>
      </c>
      <c r="G58" s="29">
        <f t="shared" si="21"/>
        <v>297189.0528</v>
      </c>
      <c r="H58" s="29">
        <f t="shared" si="21"/>
        <v>297790.2835</v>
      </c>
      <c r="I58" s="29">
        <f t="shared" si="21"/>
        <v>353964.0050032</v>
      </c>
      <c r="J58" s="29">
        <f t="shared" si="21"/>
        <v>255498.85427269997</v>
      </c>
      <c r="K58" s="29">
        <f t="shared" si="21"/>
        <v>360118.62222639995</v>
      </c>
      <c r="L58" s="29">
        <f t="shared" si="21"/>
        <v>126125.08992435</v>
      </c>
      <c r="M58" s="29">
        <f t="shared" si="21"/>
        <v>65324.37679871999</v>
      </c>
      <c r="N58" s="29">
        <f>SUM(B58:M58)</f>
        <v>2955667.12717716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9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74</v>
      </c>
      <c r="B61" s="36">
        <f>SUM(B62:B75)</f>
        <v>384012.45</v>
      </c>
      <c r="C61" s="36">
        <f aca="true" t="shared" si="22" ref="C61:M61">SUM(C62:C75)</f>
        <v>177085.52000000002</v>
      </c>
      <c r="D61" s="36">
        <f t="shared" si="22"/>
        <v>295111.93</v>
      </c>
      <c r="E61" s="36">
        <f t="shared" si="22"/>
        <v>55088.43</v>
      </c>
      <c r="F61" s="36">
        <f t="shared" si="22"/>
        <v>288358.53</v>
      </c>
      <c r="G61" s="36">
        <f t="shared" si="22"/>
        <v>297189.05</v>
      </c>
      <c r="H61" s="36">
        <f t="shared" si="22"/>
        <v>297790.27999999997</v>
      </c>
      <c r="I61" s="36">
        <f t="shared" si="22"/>
        <v>353964.01</v>
      </c>
      <c r="J61" s="36">
        <f t="shared" si="22"/>
        <v>255498.85</v>
      </c>
      <c r="K61" s="36">
        <f t="shared" si="22"/>
        <v>360118.63</v>
      </c>
      <c r="L61" s="36">
        <f t="shared" si="22"/>
        <v>126125.09</v>
      </c>
      <c r="M61" s="36">
        <f t="shared" si="22"/>
        <v>65324.38</v>
      </c>
      <c r="N61" s="29">
        <f>SUM(N62:N75)</f>
        <v>2955667.15</v>
      </c>
    </row>
    <row r="62" spans="1:15" ht="18.75" customHeight="1">
      <c r="A62" s="17" t="s">
        <v>75</v>
      </c>
      <c r="B62" s="36">
        <v>75170.33</v>
      </c>
      <c r="C62" s="36">
        <v>65806.67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140977</v>
      </c>
      <c r="O62"/>
    </row>
    <row r="63" spans="1:15" ht="18.75" customHeight="1">
      <c r="A63" s="17" t="s">
        <v>76</v>
      </c>
      <c r="B63" s="36">
        <v>308842.12</v>
      </c>
      <c r="C63" s="36">
        <v>111278.85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420120.97</v>
      </c>
      <c r="O63"/>
    </row>
    <row r="64" spans="1:16" ht="18.75" customHeight="1">
      <c r="A64" s="17" t="s">
        <v>77</v>
      </c>
      <c r="B64" s="35">
        <v>0</v>
      </c>
      <c r="C64" s="35">
        <v>0</v>
      </c>
      <c r="D64" s="26">
        <v>295111.93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295111.93</v>
      </c>
      <c r="P64"/>
    </row>
    <row r="65" spans="1:17" ht="18.75" customHeight="1">
      <c r="A65" s="17" t="s">
        <v>78</v>
      </c>
      <c r="B65" s="35">
        <v>0</v>
      </c>
      <c r="C65" s="35">
        <v>0</v>
      </c>
      <c r="D65" s="35">
        <v>0</v>
      </c>
      <c r="E65" s="26">
        <v>55088.43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55088.43</v>
      </c>
      <c r="Q65"/>
    </row>
    <row r="66" spans="1:18" ht="18.75" customHeight="1">
      <c r="A66" s="17" t="s">
        <v>79</v>
      </c>
      <c r="B66" s="35">
        <v>0</v>
      </c>
      <c r="C66" s="35">
        <v>0</v>
      </c>
      <c r="D66" s="35">
        <v>0</v>
      </c>
      <c r="E66" s="35">
        <v>0</v>
      </c>
      <c r="F66" s="26">
        <v>288358.53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288358.53</v>
      </c>
      <c r="R66"/>
    </row>
    <row r="67" spans="1:19" ht="18.75" customHeight="1">
      <c r="A67" s="17" t="s">
        <v>80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297189.05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297189.05</v>
      </c>
      <c r="S67"/>
    </row>
    <row r="68" spans="1:20" ht="18.75" customHeight="1">
      <c r="A68" s="17" t="s">
        <v>81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240079.61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240079.61</v>
      </c>
      <c r="T68"/>
    </row>
    <row r="69" spans="1:20" ht="18.75" customHeight="1">
      <c r="A69" s="17" t="s">
        <v>82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57710.67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57710.67</v>
      </c>
      <c r="T69"/>
    </row>
    <row r="70" spans="1:21" ht="18.75" customHeight="1">
      <c r="A70" s="17" t="s">
        <v>83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353964.01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353964.01</v>
      </c>
      <c r="U70"/>
    </row>
    <row r="71" spans="1:22" ht="18.75" customHeight="1">
      <c r="A71" s="17" t="s">
        <v>84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255498.85</v>
      </c>
      <c r="K71" s="35">
        <v>0</v>
      </c>
      <c r="L71" s="35">
        <v>0</v>
      </c>
      <c r="M71" s="35">
        <v>0</v>
      </c>
      <c r="N71" s="29">
        <f t="shared" si="23"/>
        <v>255498.85</v>
      </c>
      <c r="V71"/>
    </row>
    <row r="72" spans="1:23" ht="18.75" customHeight="1">
      <c r="A72" s="17" t="s">
        <v>85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360118.63</v>
      </c>
      <c r="L72" s="35">
        <v>0</v>
      </c>
      <c r="M72" s="62"/>
      <c r="N72" s="26">
        <f t="shared" si="23"/>
        <v>360118.63</v>
      </c>
      <c r="W72"/>
    </row>
    <row r="73" spans="1:24" ht="18.75" customHeight="1">
      <c r="A73" s="17" t="s">
        <v>86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126125.09</v>
      </c>
      <c r="M73" s="35">
        <v>0</v>
      </c>
      <c r="N73" s="29">
        <f t="shared" si="23"/>
        <v>126125.09</v>
      </c>
      <c r="X73"/>
    </row>
    <row r="74" spans="1:25" ht="18.75" customHeight="1">
      <c r="A74" s="17" t="s">
        <v>87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65324.38</v>
      </c>
      <c r="N74" s="26">
        <f t="shared" si="23"/>
        <v>65324.38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88</v>
      </c>
      <c r="B79" s="45">
        <v>2.3402424015529673</v>
      </c>
      <c r="C79" s="45">
        <v>2.2110068984731974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5" ht="18.75" customHeight="1">
      <c r="A80" s="17" t="s">
        <v>89</v>
      </c>
      <c r="B80" s="45">
        <v>2.047810164704793</v>
      </c>
      <c r="C80" s="45">
        <v>1.943123331733775</v>
      </c>
      <c r="D80" s="45">
        <v>0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9"/>
      <c r="O80"/>
    </row>
    <row r="81" spans="1:16" ht="18.75" customHeight="1">
      <c r="A81" s="17" t="s">
        <v>90</v>
      </c>
      <c r="B81" s="45">
        <v>0</v>
      </c>
      <c r="C81" s="45">
        <v>0</v>
      </c>
      <c r="D81" s="22">
        <f>(D$37+D$38+D$39)/D$7</f>
        <v>1.8748135201962906</v>
      </c>
      <c r="E81" s="45">
        <v>0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6"/>
      <c r="P81"/>
    </row>
    <row r="82" spans="1:17" ht="18.75" customHeight="1">
      <c r="A82" s="17" t="s">
        <v>91</v>
      </c>
      <c r="B82" s="45">
        <v>0</v>
      </c>
      <c r="C82" s="45">
        <v>0</v>
      </c>
      <c r="D82" s="45">
        <v>0</v>
      </c>
      <c r="E82" s="22">
        <f>(E$37+E$38+E$39)/E$7</f>
        <v>2.61649336573374</v>
      </c>
      <c r="F82" s="35">
        <v>0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9"/>
      <c r="Q82"/>
    </row>
    <row r="83" spans="1:18" ht="18.75" customHeight="1">
      <c r="A83" s="17" t="s">
        <v>92</v>
      </c>
      <c r="B83" s="45">
        <v>0</v>
      </c>
      <c r="C83" s="45">
        <v>0</v>
      </c>
      <c r="D83" s="45">
        <v>0</v>
      </c>
      <c r="E83" s="45">
        <v>0</v>
      </c>
      <c r="F83" s="45">
        <f>(F$37+F$38+F$39)/F$7</f>
        <v>2.189434764752207</v>
      </c>
      <c r="G83" s="35">
        <v>0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6"/>
      <c r="R83"/>
    </row>
    <row r="84" spans="1:19" ht="18.75" customHeight="1">
      <c r="A84" s="17" t="s">
        <v>93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45">
        <f>(G$37+G$38+G$39)/G$7</f>
        <v>1.737673985666341</v>
      </c>
      <c r="H84" s="45">
        <v>0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S84"/>
    </row>
    <row r="85" spans="1:20" ht="18.75" customHeight="1">
      <c r="A85" s="17" t="s">
        <v>94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2.042974166847723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0" ht="18.75" customHeight="1">
      <c r="A86" s="17" t="s">
        <v>95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2.003077639134275</v>
      </c>
      <c r="I86" s="45">
        <v>0</v>
      </c>
      <c r="J86" s="45">
        <v>0</v>
      </c>
      <c r="K86" s="35">
        <v>0</v>
      </c>
      <c r="L86" s="45">
        <v>0</v>
      </c>
      <c r="M86" s="45">
        <v>0</v>
      </c>
      <c r="N86" s="29"/>
      <c r="T86"/>
    </row>
    <row r="87" spans="1:21" ht="18.75" customHeight="1">
      <c r="A87" s="17" t="s">
        <v>96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f>(I$37+I$38+I$39)/I$7</f>
        <v>1.9832766108174156</v>
      </c>
      <c r="J87" s="45">
        <v>0</v>
      </c>
      <c r="K87" s="35">
        <v>0</v>
      </c>
      <c r="L87" s="45">
        <v>0</v>
      </c>
      <c r="M87" s="45">
        <v>0</v>
      </c>
      <c r="N87" s="26"/>
      <c r="U87"/>
    </row>
    <row r="88" spans="1:22" ht="18.75" customHeight="1">
      <c r="A88" s="17" t="s">
        <v>97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f>(J$37+J$38+J$39)/J$7</f>
        <v>2.2351250614971807</v>
      </c>
      <c r="K88" s="35">
        <v>0</v>
      </c>
      <c r="L88" s="45">
        <v>0</v>
      </c>
      <c r="M88" s="45">
        <v>0</v>
      </c>
      <c r="N88" s="29"/>
      <c r="V88"/>
    </row>
    <row r="89" spans="1:23" ht="18.75" customHeight="1">
      <c r="A89" s="17" t="s">
        <v>98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22">
        <f>(K$37+K$38+K$39)/K$7</f>
        <v>2.1354768737104814</v>
      </c>
      <c r="L89" s="45">
        <v>0</v>
      </c>
      <c r="M89" s="45">
        <v>0</v>
      </c>
      <c r="N89" s="26"/>
      <c r="W89"/>
    </row>
    <row r="90" spans="1:24" ht="18.75" customHeight="1">
      <c r="A90" s="17" t="s">
        <v>99</v>
      </c>
      <c r="B90" s="45">
        <v>0</v>
      </c>
      <c r="C90" s="45">
        <v>0</v>
      </c>
      <c r="D90" s="45">
        <v>0</v>
      </c>
      <c r="E90" s="45">
        <v>0</v>
      </c>
      <c r="F90" s="35">
        <v>0</v>
      </c>
      <c r="G90" s="35">
        <v>0</v>
      </c>
      <c r="H90" s="45">
        <v>0</v>
      </c>
      <c r="I90" s="45">
        <v>0</v>
      </c>
      <c r="J90" s="45">
        <v>0</v>
      </c>
      <c r="K90" s="45">
        <v>0</v>
      </c>
      <c r="L90" s="45">
        <f>(L$37+L$38+L$39)/L$7</f>
        <v>2.5409148904259795</v>
      </c>
      <c r="M90" s="45">
        <v>0</v>
      </c>
      <c r="N90" s="63"/>
      <c r="X90"/>
    </row>
    <row r="91" spans="1:25" ht="18.75" customHeight="1">
      <c r="A91" s="34" t="s">
        <v>100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50">
        <f>(M$37+M$38+M$39)/M$7</f>
        <v>2.491557412284803</v>
      </c>
      <c r="N91" s="51"/>
      <c r="Y91"/>
    </row>
    <row r="92" ht="21" customHeight="1">
      <c r="A92" s="40" t="s">
        <v>45</v>
      </c>
    </row>
    <row r="95" ht="14.25">
      <c r="B95" s="41"/>
    </row>
    <row r="96" ht="14.25">
      <c r="H96" s="42"/>
    </row>
    <row r="98" spans="8:11" ht="14.25">
      <c r="H98" s="43"/>
      <c r="I98" s="44"/>
      <c r="J98" s="44"/>
      <c r="K98" s="44"/>
    </row>
  </sheetData>
  <sheetProtection/>
  <mergeCells count="6"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2017-08-17T18:25:15Z</dcterms:modified>
  <cp:category/>
  <cp:version/>
  <cp:contentType/>
  <cp:contentStatus/>
</cp:coreProperties>
</file>