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<sst xmlns="http://schemas.openxmlformats.org/spreadsheetml/2006/main" count="106" uniqueCount="104">
  <si>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</si>
  <si>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</si>
  <si>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</si>
  <si>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</si>
  <si>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</si>
  <si>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</si>
  <si>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</si>
  <si>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</si>
  <si>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</si>
  <si>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</si>
  <si>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</si>
  <si>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</si>
  <si>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</si>
  <si>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</si>
  <si>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</si>
  <si>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</si>
  <si>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</si>
  <si>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</si>
  <si>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</si>
  <si>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</si>
  <si>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</si>
  <si>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</si>
  <si>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</si>
  <si>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</si>
  <si>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</si>
  <si>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</si>
  <si>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</si>
  <si>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</si>
  <si>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</si>
  <si>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</si>
  <si>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</si>
  <si>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</si>
  <si>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</si>
  <si>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</si>
  <si>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</si>
  <si>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</si>
  <si>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</si>
  <si>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</si>
  <si>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</si>
  <si>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</si>
  <si>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</si>
  <si>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</si>
  <si>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</si>
  <si>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</si>
  <si>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</si>
  <si>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</si>
  <si>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</si>
  <si>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</si>
  <si>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</si>
  <si>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</si>
  <si>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</si>
  <si>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</si>
  <si>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</si>
  <si>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</si>
  <si>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</si>
  <si>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</si>
  <si>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</si>
  <si>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</si>
  <si>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</si>
  <si>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</si>
  <si>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</si>
  <si>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</si>
  <si>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</si>
  <si>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</si>
  <si>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</si>
  <si>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</si>
  <si>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</si>
  <si>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</si>
  <si>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</si>
  <si>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</si>
  <si>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</si>
  <si>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</si>
  <si>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</si>
  <si>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</si>
  <si>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</si>
  <si>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</si>
  <si>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</si>
  <si>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</si>
  <si>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</si>
  <si>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</si>
  <si>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</si>
  <si>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</si>
  <si>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</si>
  <si>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</si>
  <si>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</si>
  <si>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</si>
  <si>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</si>
  <si>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</si>
  <si>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</si>
  <si>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</si>
  <si>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</si>
  <si>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</si>
  <si>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</si>
  <si>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</si>
  <si>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</si>
  <si>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</si>
  <si>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</si>
  <si>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</si>
  <si>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</si>
  <si>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</si>
  <si>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</si>
  <si>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12/08/17 - VENCIMENTO 18/08/17</t>
  </si>
  <si>
    <t>8. Tarifa de Remuneração por Passageiro (2)</t>
  </si>
  <si>
    <t>5.2.8. Ajuste de Remuneração Previsto Contratualmente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</si>
</sst>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359240</v>
      </c>
      <c r="C7" s="10">
        <f>C8+C20+C24</f>
        <v>205891</v>
      </c>
      <c r="D7" s="10">
        <f>D8+D20+D24</f>
        <v>302654</v>
      </c>
      <c r="E7" s="10">
        <f>E8+E20+E24</f>
        <v>44524</v>
      </c>
      <c r="F7" s="10">
        <f aca="true" t="shared" si="0" ref="F7:M7">F8+F20+F24</f>
        <v>240310</v>
      </c>
      <c r="G7" s="10">
        <f t="shared" si="0"/>
        <v>373608</v>
      </c>
      <c r="H7" s="10">
        <f t="shared" si="0"/>
        <v>331727</v>
      </c>
      <c r="I7" s="10">
        <f t="shared" si="0"/>
        <v>317568</v>
      </c>
      <c r="J7" s="10">
        <f t="shared" si="0"/>
        <v>226781</v>
      </c>
      <c r="K7" s="10">
        <f t="shared" si="0"/>
        <v>298204</v>
      </c>
      <c r="L7" s="10">
        <f t="shared" si="0"/>
        <v>100086</v>
      </c>
      <c r="M7" s="10">
        <f t="shared" si="0"/>
        <v>57287</v>
      </c>
      <c r="N7" s="10">
        <f>+N8+N20+N24</f>
        <v>2857880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161191</v>
      </c>
      <c r="C8" s="12">
        <f>+C9+C12+C16</f>
        <v>100231</v>
      </c>
      <c r="D8" s="12">
        <f>+D9+D12+D16</f>
        <v>153426</v>
      </c>
      <c r="E8" s="12">
        <f>+E9+E12+E16</f>
        <v>20481</v>
      </c>
      <c r="F8" s="12">
        <f aca="true" t="shared" si="1" ref="F8:M8">+F9+F12+F16</f>
        <v>113019</v>
      </c>
      <c r="G8" s="12">
        <f t="shared" si="1"/>
        <v>178738</v>
      </c>
      <c r="H8" s="12">
        <f t="shared" si="1"/>
        <v>158255</v>
      </c>
      <c r="I8" s="12">
        <f t="shared" si="1"/>
        <v>152479</v>
      </c>
      <c r="J8" s="12">
        <f t="shared" si="1"/>
        <v>112492</v>
      </c>
      <c r="K8" s="12">
        <f t="shared" si="1"/>
        <v>139419</v>
      </c>
      <c r="L8" s="12">
        <f t="shared" si="1"/>
        <v>52639</v>
      </c>
      <c r="M8" s="12">
        <f t="shared" si="1"/>
        <v>31822</v>
      </c>
      <c r="N8" s="12">
        <f>SUM(B8:M8)</f>
        <v>1374192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18116</v>
      </c>
      <c r="C9" s="14">
        <v>14788</v>
      </c>
      <c r="D9" s="14">
        <v>16172</v>
      </c>
      <c r="E9" s="14">
        <v>1675</v>
      </c>
      <c r="F9" s="14">
        <v>12201</v>
      </c>
      <c r="G9" s="14">
        <v>22076</v>
      </c>
      <c r="H9" s="14">
        <v>24498</v>
      </c>
      <c r="I9" s="14">
        <v>12647</v>
      </c>
      <c r="J9" s="14">
        <v>15583</v>
      </c>
      <c r="K9" s="14">
        <v>13479</v>
      </c>
      <c r="L9" s="14">
        <v>6856</v>
      </c>
      <c r="M9" s="14">
        <v>4348</v>
      </c>
      <c r="N9" s="12">
        <f aca="true" t="shared" si="2" ref="N9:N19">SUM(B9:M9)</f>
        <v>162439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18116</v>
      </c>
      <c r="C10" s="14">
        <f>+C9-C11</f>
        <v>14788</v>
      </c>
      <c r="D10" s="14">
        <f>+D9-D11</f>
        <v>16172</v>
      </c>
      <c r="E10" s="14">
        <f>+E9-E11</f>
        <v>1675</v>
      </c>
      <c r="F10" s="14">
        <f aca="true" t="shared" si="3" ref="F10:M10">+F9-F11</f>
        <v>12201</v>
      </c>
      <c r="G10" s="14">
        <f t="shared" si="3"/>
        <v>22076</v>
      </c>
      <c r="H10" s="14">
        <f t="shared" si="3"/>
        <v>24498</v>
      </c>
      <c r="I10" s="14">
        <f t="shared" si="3"/>
        <v>12647</v>
      </c>
      <c r="J10" s="14">
        <f t="shared" si="3"/>
        <v>15583</v>
      </c>
      <c r="K10" s="14">
        <f t="shared" si="3"/>
        <v>13479</v>
      </c>
      <c r="L10" s="14">
        <f t="shared" si="3"/>
        <v>6856</v>
      </c>
      <c r="M10" s="14">
        <f t="shared" si="3"/>
        <v>4348</v>
      </c>
      <c r="N10" s="12">
        <f t="shared" si="2"/>
        <v>162439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133185</v>
      </c>
      <c r="C12" s="14">
        <f>C13+C14+C15</f>
        <v>79563</v>
      </c>
      <c r="D12" s="14">
        <f>D13+D14+D15</f>
        <v>128969</v>
      </c>
      <c r="E12" s="14">
        <f>E13+E14+E15</f>
        <v>17638</v>
      </c>
      <c r="F12" s="14">
        <f aca="true" t="shared" si="4" ref="F12:M12">F13+F14+F15</f>
        <v>94003</v>
      </c>
      <c r="G12" s="14">
        <f t="shared" si="4"/>
        <v>145130</v>
      </c>
      <c r="H12" s="14">
        <f t="shared" si="4"/>
        <v>124620</v>
      </c>
      <c r="I12" s="14">
        <f t="shared" si="4"/>
        <v>129679</v>
      </c>
      <c r="J12" s="14">
        <f t="shared" si="4"/>
        <v>89878</v>
      </c>
      <c r="K12" s="14">
        <f t="shared" si="4"/>
        <v>116292</v>
      </c>
      <c r="L12" s="14">
        <f t="shared" si="4"/>
        <v>42949</v>
      </c>
      <c r="M12" s="14">
        <f t="shared" si="4"/>
        <v>26026</v>
      </c>
      <c r="N12" s="12">
        <f t="shared" si="2"/>
        <v>1127932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64198</v>
      </c>
      <c r="C13" s="14">
        <v>39853</v>
      </c>
      <c r="D13" s="14">
        <v>61855</v>
      </c>
      <c r="E13" s="14">
        <v>8637</v>
      </c>
      <c r="F13" s="14">
        <v>44584</v>
      </c>
      <c r="G13" s="14">
        <v>69960</v>
      </c>
      <c r="H13" s="14">
        <v>62608</v>
      </c>
      <c r="I13" s="14">
        <v>64623</v>
      </c>
      <c r="J13" s="14">
        <v>42623</v>
      </c>
      <c r="K13" s="14">
        <v>54175</v>
      </c>
      <c r="L13" s="14">
        <v>19605</v>
      </c>
      <c r="M13" s="14">
        <v>11673</v>
      </c>
      <c r="N13" s="12">
        <f t="shared" si="2"/>
        <v>544394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66495</v>
      </c>
      <c r="C14" s="14">
        <v>37511</v>
      </c>
      <c r="D14" s="14">
        <v>65300</v>
      </c>
      <c r="E14" s="14">
        <v>8533</v>
      </c>
      <c r="F14" s="14">
        <v>47324</v>
      </c>
      <c r="G14" s="14">
        <v>70839</v>
      </c>
      <c r="H14" s="14">
        <v>59384</v>
      </c>
      <c r="I14" s="14">
        <v>63338</v>
      </c>
      <c r="J14" s="14">
        <v>45422</v>
      </c>
      <c r="K14" s="14">
        <v>60326</v>
      </c>
      <c r="L14" s="14">
        <v>22547</v>
      </c>
      <c r="M14" s="14">
        <v>13981</v>
      </c>
      <c r="N14" s="12">
        <f t="shared" si="2"/>
        <v>561000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2492</v>
      </c>
      <c r="C15" s="14">
        <v>2199</v>
      </c>
      <c r="D15" s="14">
        <v>1814</v>
      </c>
      <c r="E15" s="14">
        <v>468</v>
      </c>
      <c r="F15" s="14">
        <v>2095</v>
      </c>
      <c r="G15" s="14">
        <v>4331</v>
      </c>
      <c r="H15" s="14">
        <v>2628</v>
      </c>
      <c r="I15" s="14">
        <v>1718</v>
      </c>
      <c r="J15" s="14">
        <v>1833</v>
      </c>
      <c r="K15" s="14">
        <v>1791</v>
      </c>
      <c r="L15" s="14">
        <v>797</v>
      </c>
      <c r="M15" s="14">
        <v>372</v>
      </c>
      <c r="N15" s="12">
        <f t="shared" si="2"/>
        <v>22538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9890</v>
      </c>
      <c r="C16" s="14">
        <f>C17+C18+C19</f>
        <v>5880</v>
      </c>
      <c r="D16" s="14">
        <f>D17+D18+D19</f>
        <v>8285</v>
      </c>
      <c r="E16" s="14">
        <f>E17+E18+E19</f>
        <v>1168</v>
      </c>
      <c r="F16" s="14">
        <f aca="true" t="shared" si="5" ref="F16:M16">F17+F18+F19</f>
        <v>6815</v>
      </c>
      <c r="G16" s="14">
        <f t="shared" si="5"/>
        <v>11532</v>
      </c>
      <c r="H16" s="14">
        <f t="shared" si="5"/>
        <v>9137</v>
      </c>
      <c r="I16" s="14">
        <f t="shared" si="5"/>
        <v>10153</v>
      </c>
      <c r="J16" s="14">
        <f t="shared" si="5"/>
        <v>7031</v>
      </c>
      <c r="K16" s="14">
        <f t="shared" si="5"/>
        <v>9648</v>
      </c>
      <c r="L16" s="14">
        <f t="shared" si="5"/>
        <v>2834</v>
      </c>
      <c r="M16" s="14">
        <f t="shared" si="5"/>
        <v>1448</v>
      </c>
      <c r="N16" s="12">
        <f t="shared" si="2"/>
        <v>83821</v>
      </c>
    </row>
    <row r="17" spans="1:25" ht="18.75" customHeight="1">
      <c r="A17" s="15" t="s">
        <v>16</v>
      </c>
      <c r="B17" s="14">
        <v>9804</v>
      </c>
      <c r="C17" s="14">
        <v>5827</v>
      </c>
      <c r="D17" s="14">
        <v>8224</v>
      </c>
      <c r="E17" s="14">
        <v>1158</v>
      </c>
      <c r="F17" s="14">
        <v>6745</v>
      </c>
      <c r="G17" s="14">
        <v>11447</v>
      </c>
      <c r="H17" s="14">
        <v>9044</v>
      </c>
      <c r="I17" s="14">
        <v>10085</v>
      </c>
      <c r="J17" s="14">
        <v>6968</v>
      </c>
      <c r="K17" s="14">
        <v>9548</v>
      </c>
      <c r="L17" s="14">
        <v>2798</v>
      </c>
      <c r="M17" s="14">
        <v>1423</v>
      </c>
      <c r="N17" s="12">
        <f t="shared" si="2"/>
        <v>83071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85</v>
      </c>
      <c r="C18" s="14">
        <v>48</v>
      </c>
      <c r="D18" s="14">
        <v>59</v>
      </c>
      <c r="E18" s="14">
        <v>9</v>
      </c>
      <c r="F18" s="14">
        <v>61</v>
      </c>
      <c r="G18" s="14">
        <v>76</v>
      </c>
      <c r="H18" s="14">
        <v>91</v>
      </c>
      <c r="I18" s="14">
        <v>67</v>
      </c>
      <c r="J18" s="14">
        <v>62</v>
      </c>
      <c r="K18" s="14">
        <v>95</v>
      </c>
      <c r="L18" s="14">
        <v>36</v>
      </c>
      <c r="M18" s="14">
        <v>25</v>
      </c>
      <c r="N18" s="12">
        <f t="shared" si="2"/>
        <v>714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5</v>
      </c>
      <c r="D19" s="14">
        <v>2</v>
      </c>
      <c r="E19" s="14">
        <v>1</v>
      </c>
      <c r="F19" s="14">
        <v>9</v>
      </c>
      <c r="G19" s="14">
        <v>9</v>
      </c>
      <c r="H19" s="14">
        <v>2</v>
      </c>
      <c r="I19" s="14">
        <v>1</v>
      </c>
      <c r="J19" s="14">
        <v>1</v>
      </c>
      <c r="K19" s="14">
        <v>5</v>
      </c>
      <c r="L19" s="14">
        <v>0</v>
      </c>
      <c r="M19" s="14">
        <v>0</v>
      </c>
      <c r="N19" s="12">
        <f t="shared" si="2"/>
        <v>36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91751</v>
      </c>
      <c r="C20" s="18">
        <f>C21+C22+C23</f>
        <v>45222</v>
      </c>
      <c r="D20" s="18">
        <f>D21+D22+D23</f>
        <v>63760</v>
      </c>
      <c r="E20" s="18">
        <f>E21+E22+E23</f>
        <v>9669</v>
      </c>
      <c r="F20" s="18">
        <f aca="true" t="shared" si="6" ref="F20:M20">F21+F22+F23</f>
        <v>52198</v>
      </c>
      <c r="G20" s="18">
        <f t="shared" si="6"/>
        <v>79627</v>
      </c>
      <c r="H20" s="18">
        <f t="shared" si="6"/>
        <v>78069</v>
      </c>
      <c r="I20" s="18">
        <f t="shared" si="6"/>
        <v>81766</v>
      </c>
      <c r="J20" s="18">
        <f t="shared" si="6"/>
        <v>51436</v>
      </c>
      <c r="K20" s="18">
        <f t="shared" si="6"/>
        <v>86431</v>
      </c>
      <c r="L20" s="18">
        <f t="shared" si="6"/>
        <v>26725</v>
      </c>
      <c r="M20" s="18">
        <f t="shared" si="6"/>
        <v>14448</v>
      </c>
      <c r="N20" s="12">
        <f aca="true" t="shared" si="7" ref="N20:N26">SUM(B20:M20)</f>
        <v>681102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46758</v>
      </c>
      <c r="C21" s="14">
        <v>25275</v>
      </c>
      <c r="D21" s="14">
        <v>31470</v>
      </c>
      <c r="E21" s="14">
        <v>5155</v>
      </c>
      <c r="F21" s="14">
        <v>26489</v>
      </c>
      <c r="G21" s="14">
        <v>40372</v>
      </c>
      <c r="H21" s="14">
        <v>42914</v>
      </c>
      <c r="I21" s="14">
        <v>42985</v>
      </c>
      <c r="J21" s="14">
        <v>26269</v>
      </c>
      <c r="K21" s="14">
        <v>42374</v>
      </c>
      <c r="L21" s="14">
        <v>13202</v>
      </c>
      <c r="M21" s="14">
        <v>7230</v>
      </c>
      <c r="N21" s="12">
        <f t="shared" si="7"/>
        <v>350493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43809</v>
      </c>
      <c r="C22" s="14">
        <v>19146</v>
      </c>
      <c r="D22" s="14">
        <v>31615</v>
      </c>
      <c r="E22" s="14">
        <v>4360</v>
      </c>
      <c r="F22" s="14">
        <v>24887</v>
      </c>
      <c r="G22" s="14">
        <v>37714</v>
      </c>
      <c r="H22" s="14">
        <v>34091</v>
      </c>
      <c r="I22" s="14">
        <v>38023</v>
      </c>
      <c r="J22" s="14">
        <v>24439</v>
      </c>
      <c r="K22" s="14">
        <v>43087</v>
      </c>
      <c r="L22" s="14">
        <v>13170</v>
      </c>
      <c r="M22" s="14">
        <v>7030</v>
      </c>
      <c r="N22" s="12">
        <f t="shared" si="7"/>
        <v>321371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1184</v>
      </c>
      <c r="C23" s="14">
        <v>801</v>
      </c>
      <c r="D23" s="14">
        <v>675</v>
      </c>
      <c r="E23" s="14">
        <v>154</v>
      </c>
      <c r="F23" s="14">
        <v>822</v>
      </c>
      <c r="G23" s="14">
        <v>1541</v>
      </c>
      <c r="H23" s="14">
        <v>1064</v>
      </c>
      <c r="I23" s="14">
        <v>758</v>
      </c>
      <c r="J23" s="14">
        <v>728</v>
      </c>
      <c r="K23" s="14">
        <v>970</v>
      </c>
      <c r="L23" s="14">
        <v>353</v>
      </c>
      <c r="M23" s="14">
        <v>188</v>
      </c>
      <c r="N23" s="12">
        <f t="shared" si="7"/>
        <v>9238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106298</v>
      </c>
      <c r="C24" s="14">
        <f>C25+C26</f>
        <v>60438</v>
      </c>
      <c r="D24" s="14">
        <f>D25+D26</f>
        <v>85468</v>
      </c>
      <c r="E24" s="14">
        <f>E25+E26</f>
        <v>14374</v>
      </c>
      <c r="F24" s="14">
        <f aca="true" t="shared" si="8" ref="F24:M24">F25+F26</f>
        <v>75093</v>
      </c>
      <c r="G24" s="14">
        <f t="shared" si="8"/>
        <v>115243</v>
      </c>
      <c r="H24" s="14">
        <f t="shared" si="8"/>
        <v>95403</v>
      </c>
      <c r="I24" s="14">
        <f t="shared" si="8"/>
        <v>83323</v>
      </c>
      <c r="J24" s="14">
        <f t="shared" si="8"/>
        <v>62853</v>
      </c>
      <c r="K24" s="14">
        <f t="shared" si="8"/>
        <v>72354</v>
      </c>
      <c r="L24" s="14">
        <f t="shared" si="8"/>
        <v>20722</v>
      </c>
      <c r="M24" s="14">
        <f t="shared" si="8"/>
        <v>11017</v>
      </c>
      <c r="N24" s="12">
        <f t="shared" si="7"/>
        <v>802586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50320</v>
      </c>
      <c r="C25" s="14">
        <v>32472</v>
      </c>
      <c r="D25" s="14">
        <v>45109</v>
      </c>
      <c r="E25" s="14">
        <v>8201</v>
      </c>
      <c r="F25" s="14">
        <v>40259</v>
      </c>
      <c r="G25" s="14">
        <v>64573</v>
      </c>
      <c r="H25" s="14">
        <v>55190</v>
      </c>
      <c r="I25" s="14">
        <v>40148</v>
      </c>
      <c r="J25" s="14">
        <v>34082</v>
      </c>
      <c r="K25" s="14">
        <v>35807</v>
      </c>
      <c r="L25" s="14">
        <v>10650</v>
      </c>
      <c r="M25" s="14">
        <v>5110</v>
      </c>
      <c r="N25" s="12">
        <f t="shared" si="7"/>
        <v>421921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55978</v>
      </c>
      <c r="C26" s="14">
        <v>27966</v>
      </c>
      <c r="D26" s="14">
        <v>40359</v>
      </c>
      <c r="E26" s="14">
        <v>6173</v>
      </c>
      <c r="F26" s="14">
        <v>34834</v>
      </c>
      <c r="G26" s="14">
        <v>50670</v>
      </c>
      <c r="H26" s="14">
        <v>40213</v>
      </c>
      <c r="I26" s="14">
        <v>43175</v>
      </c>
      <c r="J26" s="14">
        <v>28771</v>
      </c>
      <c r="K26" s="14">
        <v>36547</v>
      </c>
      <c r="L26" s="14">
        <v>10072</v>
      </c>
      <c r="M26" s="14">
        <v>5907</v>
      </c>
      <c r="N26" s="12">
        <f t="shared" si="7"/>
        <v>380665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751448.1894504001</v>
      </c>
      <c r="C36" s="61">
        <f aca="true" t="shared" si="11" ref="C36:M36">C37+C38+C39+C40</f>
        <v>416672.0807755</v>
      </c>
      <c r="D36" s="61">
        <f t="shared" si="11"/>
        <v>576086.9482327</v>
      </c>
      <c r="E36" s="61">
        <f t="shared" si="11"/>
        <v>115870.75884159999</v>
      </c>
      <c r="F36" s="61">
        <f t="shared" si="11"/>
        <v>524821.7240355</v>
      </c>
      <c r="G36" s="61">
        <f t="shared" si="11"/>
        <v>647061.2384</v>
      </c>
      <c r="H36" s="61">
        <f t="shared" si="11"/>
        <v>672554.8549000002</v>
      </c>
      <c r="I36" s="61">
        <f t="shared" si="11"/>
        <v>632312.2577024001</v>
      </c>
      <c r="J36" s="61">
        <f t="shared" si="11"/>
        <v>508878.6656882999</v>
      </c>
      <c r="K36" s="61">
        <f t="shared" si="11"/>
        <v>639284.07423104</v>
      </c>
      <c r="L36" s="61">
        <f t="shared" si="11"/>
        <v>253350.90530297998</v>
      </c>
      <c r="M36" s="61">
        <f t="shared" si="11"/>
        <v>142084.94166672003</v>
      </c>
      <c r="N36" s="61">
        <f>N37+N38+N39+N40</f>
        <v>5880426.63922714</v>
      </c>
    </row>
    <row r="37" spans="1:14" ht="18.75" customHeight="1">
      <c r="A37" s="58" t="s">
        <v>55</v>
      </c>
      <c r="B37" s="55">
        <f aca="true" t="shared" si="12" ref="B37:M37">B29*B7</f>
        <v>750416.4360000001</v>
      </c>
      <c r="C37" s="55">
        <f t="shared" si="12"/>
        <v>415488.03799999994</v>
      </c>
      <c r="D37" s="55">
        <f t="shared" si="12"/>
        <v>565418.2028</v>
      </c>
      <c r="E37" s="55">
        <f t="shared" si="12"/>
        <v>115504.1608</v>
      </c>
      <c r="F37" s="55">
        <f t="shared" si="12"/>
        <v>524188.203</v>
      </c>
      <c r="G37" s="55">
        <f t="shared" si="12"/>
        <v>646304.4792</v>
      </c>
      <c r="H37" s="55">
        <f t="shared" si="12"/>
        <v>671514.9661000001</v>
      </c>
      <c r="I37" s="55">
        <f t="shared" si="12"/>
        <v>627514.368</v>
      </c>
      <c r="J37" s="55">
        <f t="shared" si="12"/>
        <v>504701.11549999996</v>
      </c>
      <c r="K37" s="55">
        <f t="shared" si="12"/>
        <v>634488.6508</v>
      </c>
      <c r="L37" s="55">
        <f t="shared" si="12"/>
        <v>252817.23599999998</v>
      </c>
      <c r="M37" s="55">
        <f t="shared" si="12"/>
        <v>141785.325</v>
      </c>
      <c r="N37" s="57">
        <f>SUM(B37:M37)</f>
        <v>5850141.1811999995</v>
      </c>
    </row>
    <row r="38" spans="1:14" ht="18.75" customHeight="1">
      <c r="A38" s="58" t="s">
        <v>56</v>
      </c>
      <c r="B38" s="55">
        <f aca="true" t="shared" si="13" ref="B38:M38">B30*B7</f>
        <v>-2225.3265496</v>
      </c>
      <c r="C38" s="55">
        <f t="shared" si="13"/>
        <v>-1208.4772245</v>
      </c>
      <c r="D38" s="55">
        <f t="shared" si="13"/>
        <v>-1679.7145673</v>
      </c>
      <c r="E38" s="55">
        <f t="shared" si="13"/>
        <v>-279.6819584</v>
      </c>
      <c r="F38" s="55">
        <f t="shared" si="13"/>
        <v>-1527.8789645000002</v>
      </c>
      <c r="G38" s="55">
        <f t="shared" si="13"/>
        <v>-1905.4008000000001</v>
      </c>
      <c r="H38" s="55">
        <f t="shared" si="13"/>
        <v>-1857.6712</v>
      </c>
      <c r="I38" s="55">
        <f t="shared" si="13"/>
        <v>-1806.3902976</v>
      </c>
      <c r="J38" s="55">
        <f t="shared" si="13"/>
        <v>-1443.6198117000001</v>
      </c>
      <c r="K38" s="55">
        <f t="shared" si="13"/>
        <v>-1863.84656896</v>
      </c>
      <c r="L38" s="55">
        <f t="shared" si="13"/>
        <v>-737.49069702</v>
      </c>
      <c r="M38" s="55">
        <f t="shared" si="13"/>
        <v>-419.42333328</v>
      </c>
      <c r="N38" s="25">
        <f>SUM(B38:M38)</f>
        <v>-16954.92197286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0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-68840.8</v>
      </c>
      <c r="C42" s="25">
        <f aca="true" t="shared" si="15" ref="C42:M42">+C43+C46+C55+C56</f>
        <v>-56194.4</v>
      </c>
      <c r="D42" s="25">
        <f t="shared" si="15"/>
        <v>-61453.6</v>
      </c>
      <c r="E42" s="25">
        <f t="shared" si="15"/>
        <v>-6365</v>
      </c>
      <c r="F42" s="25">
        <f t="shared" si="15"/>
        <v>-46363.8</v>
      </c>
      <c r="G42" s="25">
        <f t="shared" si="15"/>
        <v>-83888.8</v>
      </c>
      <c r="H42" s="25">
        <f t="shared" si="15"/>
        <v>-93592.4</v>
      </c>
      <c r="I42" s="25">
        <f t="shared" si="15"/>
        <v>-48058.6</v>
      </c>
      <c r="J42" s="25">
        <f t="shared" si="15"/>
        <v>-59215.4</v>
      </c>
      <c r="K42" s="25">
        <f t="shared" si="15"/>
        <v>-51220.2</v>
      </c>
      <c r="L42" s="25">
        <f t="shared" si="15"/>
        <v>-26052.8</v>
      </c>
      <c r="M42" s="25">
        <f t="shared" si="15"/>
        <v>-16522.4</v>
      </c>
      <c r="N42" s="25">
        <f>+N43+N46+N55+N56</f>
        <v>-617768.2000000001</v>
      </c>
    </row>
    <row r="43" spans="1:14" ht="18.75" customHeight="1">
      <c r="A43" s="17" t="s">
        <v>60</v>
      </c>
      <c r="B43" s="26">
        <f>B44+B45</f>
        <v>-68840.8</v>
      </c>
      <c r="C43" s="26">
        <f>C44+C45</f>
        <v>-56194.4</v>
      </c>
      <c r="D43" s="26">
        <f>D44+D45</f>
        <v>-61453.6</v>
      </c>
      <c r="E43" s="26">
        <f>E44+E45</f>
        <v>-6365</v>
      </c>
      <c r="F43" s="26">
        <f aca="true" t="shared" si="16" ref="F43:M43">F44+F45</f>
        <v>-46363.8</v>
      </c>
      <c r="G43" s="26">
        <f t="shared" si="16"/>
        <v>-83888.8</v>
      </c>
      <c r="H43" s="26">
        <f t="shared" si="16"/>
        <v>-93092.4</v>
      </c>
      <c r="I43" s="26">
        <f t="shared" si="16"/>
        <v>-48058.6</v>
      </c>
      <c r="J43" s="26">
        <f t="shared" si="16"/>
        <v>-59215.4</v>
      </c>
      <c r="K43" s="26">
        <f t="shared" si="16"/>
        <v>-51220.2</v>
      </c>
      <c r="L43" s="26">
        <f t="shared" si="16"/>
        <v>-26052.8</v>
      </c>
      <c r="M43" s="26">
        <f t="shared" si="16"/>
        <v>-16522.4</v>
      </c>
      <c r="N43" s="25">
        <f aca="true" t="shared" si="17" ref="N43:N56">SUM(B43:M43)</f>
        <v>-617268.2000000001</v>
      </c>
    </row>
    <row r="44" spans="1:25" ht="18.75" customHeight="1">
      <c r="A44" s="13" t="s">
        <v>61</v>
      </c>
      <c r="B44" s="20">
        <f>ROUND(-B9*$D$3,2)</f>
        <v>-68840.8</v>
      </c>
      <c r="C44" s="20">
        <f>ROUND(-C9*$D$3,2)</f>
        <v>-56194.4</v>
      </c>
      <c r="D44" s="20">
        <f>ROUND(-D9*$D$3,2)</f>
        <v>-61453.6</v>
      </c>
      <c r="E44" s="20">
        <f>ROUND(-E9*$D$3,2)</f>
        <v>-6365</v>
      </c>
      <c r="F44" s="20">
        <f aca="true" t="shared" si="18" ref="F44:M44">ROUND(-F9*$D$3,2)</f>
        <v>-46363.8</v>
      </c>
      <c r="G44" s="20">
        <f t="shared" si="18"/>
        <v>-83888.8</v>
      </c>
      <c r="H44" s="20">
        <f t="shared" si="18"/>
        <v>-93092.4</v>
      </c>
      <c r="I44" s="20">
        <f t="shared" si="18"/>
        <v>-48058.6</v>
      </c>
      <c r="J44" s="20">
        <f t="shared" si="18"/>
        <v>-59215.4</v>
      </c>
      <c r="K44" s="20">
        <f t="shared" si="18"/>
        <v>-51220.2</v>
      </c>
      <c r="L44" s="20">
        <f t="shared" si="18"/>
        <v>-26052.8</v>
      </c>
      <c r="M44" s="20">
        <f t="shared" si="18"/>
        <v>-16522.4</v>
      </c>
      <c r="N44" s="47">
        <f t="shared" si="17"/>
        <v>-617268.2000000001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682607.3894504</v>
      </c>
      <c r="C58" s="29">
        <f t="shared" si="21"/>
        <v>360477.68077549996</v>
      </c>
      <c r="D58" s="29">
        <f t="shared" si="21"/>
        <v>514633.3482327</v>
      </c>
      <c r="E58" s="29">
        <f t="shared" si="21"/>
        <v>109505.75884159999</v>
      </c>
      <c r="F58" s="29">
        <f t="shared" si="21"/>
        <v>478457.9240355</v>
      </c>
      <c r="G58" s="29">
        <f t="shared" si="21"/>
        <v>563172.4384</v>
      </c>
      <c r="H58" s="29">
        <f t="shared" si="21"/>
        <v>578962.4549000001</v>
      </c>
      <c r="I58" s="29">
        <f t="shared" si="21"/>
        <v>584253.6577024001</v>
      </c>
      <c r="J58" s="29">
        <f t="shared" si="21"/>
        <v>449663.2656882999</v>
      </c>
      <c r="K58" s="29">
        <f t="shared" si="21"/>
        <v>588063.87423104</v>
      </c>
      <c r="L58" s="29">
        <f t="shared" si="21"/>
        <v>227298.10530298</v>
      </c>
      <c r="M58" s="29">
        <f t="shared" si="21"/>
        <v>125562.54166672003</v>
      </c>
      <c r="N58" s="29">
        <f>SUM(B58:M58)</f>
        <v>5262658.439227141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682607.38</v>
      </c>
      <c r="C61" s="36">
        <f aca="true" t="shared" si="22" ref="C61:M61">SUM(C62:C75)</f>
        <v>360477.68</v>
      </c>
      <c r="D61" s="36">
        <f t="shared" si="22"/>
        <v>514633.35</v>
      </c>
      <c r="E61" s="36">
        <f t="shared" si="22"/>
        <v>109505.76</v>
      </c>
      <c r="F61" s="36">
        <f t="shared" si="22"/>
        <v>478457.92</v>
      </c>
      <c r="G61" s="36">
        <f t="shared" si="22"/>
        <v>563172.44</v>
      </c>
      <c r="H61" s="36">
        <f t="shared" si="22"/>
        <v>578962.46</v>
      </c>
      <c r="I61" s="36">
        <f t="shared" si="22"/>
        <v>584253.66</v>
      </c>
      <c r="J61" s="36">
        <f t="shared" si="22"/>
        <v>449663.27</v>
      </c>
      <c r="K61" s="36">
        <f t="shared" si="22"/>
        <v>588063.87</v>
      </c>
      <c r="L61" s="36">
        <f t="shared" si="22"/>
        <v>227298.11</v>
      </c>
      <c r="M61" s="36">
        <f t="shared" si="22"/>
        <v>125562.55</v>
      </c>
      <c r="N61" s="29">
        <f>SUM(N62:N75)</f>
        <v>5262658.45</v>
      </c>
    </row>
    <row r="62" spans="1:15" ht="18.75" customHeight="1">
      <c r="A62" s="17" t="s">
        <v>75</v>
      </c>
      <c r="B62" s="36">
        <v>126648.86</v>
      </c>
      <c r="C62" s="36">
        <v>126052.77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252701.63</v>
      </c>
      <c r="O62"/>
    </row>
    <row r="63" spans="1:15" ht="18.75" customHeight="1">
      <c r="A63" s="17" t="s">
        <v>76</v>
      </c>
      <c r="B63" s="36">
        <v>555958.52</v>
      </c>
      <c r="C63" s="36">
        <v>234424.91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790383.43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514633.35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514633.35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109505.76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109505.76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478457.92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478457.92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563172.44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563172.44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449628.64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449628.64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129333.82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129333.82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584253.66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584253.66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449663.27</v>
      </c>
      <c r="K71" s="35">
        <v>0</v>
      </c>
      <c r="L71" s="35">
        <v>0</v>
      </c>
      <c r="M71" s="35">
        <v>0</v>
      </c>
      <c r="N71" s="29">
        <f t="shared" si="23"/>
        <v>449663.27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588063.87</v>
      </c>
      <c r="L72" s="35">
        <v>0</v>
      </c>
      <c r="M72" s="62"/>
      <c r="N72" s="26">
        <f t="shared" si="23"/>
        <v>588063.87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227298.11</v>
      </c>
      <c r="M73" s="35">
        <v>0</v>
      </c>
      <c r="N73" s="29">
        <f t="shared" si="23"/>
        <v>227298.11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125562.55</v>
      </c>
      <c r="N74" s="26">
        <f t="shared" si="23"/>
        <v>125562.55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88</v>
      </c>
      <c r="B79" s="45">
        <v>2.351946638856596</v>
      </c>
      <c r="C79" s="45">
        <v>2.221525881552076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89</v>
      </c>
      <c r="B80" s="45">
        <v>2.0411710907470706</v>
      </c>
      <c r="C80" s="45">
        <v>1.9302226946904555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90</v>
      </c>
      <c r="B81" s="45">
        <v>0</v>
      </c>
      <c r="C81" s="45">
        <v>0</v>
      </c>
      <c r="D81" s="22">
        <f>(D$37+D$38+D$39)/D$7</f>
        <v>1.8697915383001709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91</v>
      </c>
      <c r="B82" s="45">
        <v>0</v>
      </c>
      <c r="C82" s="45">
        <v>0</v>
      </c>
      <c r="D82" s="45">
        <v>0</v>
      </c>
      <c r="E82" s="22">
        <f>(E$37+E$38+E$39)/E$7</f>
        <v>2.602433717581529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92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2.1839362658045856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93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1.7319255433502496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94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2.0375953991504434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95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1.9935560331874305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96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1.9783308699314794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97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2.228476352464712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98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2.1301761352330617</v>
      </c>
      <c r="L89" s="45">
        <v>0</v>
      </c>
      <c r="M89" s="45">
        <v>0</v>
      </c>
      <c r="N89" s="26"/>
      <c r="W89"/>
    </row>
    <row r="90" spans="1:24" ht="18.75" customHeight="1">
      <c r="A90" s="17" t="s">
        <v>99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2.5313321074174207</v>
      </c>
      <c r="M90" s="45">
        <v>0</v>
      </c>
      <c r="N90" s="63"/>
      <c r="X90"/>
    </row>
    <row r="91" spans="1:25" ht="18.75" customHeight="1">
      <c r="A91" s="34" t="s">
        <v>100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2.4802300987435197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2017-08-17T18:23:16Z</dcterms:modified>
  <cp:category/>
  <cp:version/>
  <cp:contentType/>
  <cp:contentStatus/>
</cp:coreProperties>
</file>