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<sst xmlns="http://schemas.openxmlformats.org/spreadsheetml/2006/main" count="106" uniqueCount="104">
  <si>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</si>
  <si>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</si>
  <si>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</si>
  <si>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</si>
  <si>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</si>
  <si>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</si>
  <si>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</si>
  <si>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</si>
  <si>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</si>
  <si>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</si>
  <si>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</si>
  <si>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</si>
  <si>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</si>
  <si>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</si>
  <si>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</si>
  <si>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</si>
  <si>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</si>
  <si>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</si>
  <si>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</si>
  <si>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</si>
  <si>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</si>
  <si>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</si>
  <si>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</si>
  <si>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</si>
  <si>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</si>
  <si>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</si>
  <si>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</si>
  <si>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</si>
  <si>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</si>
  <si>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</si>
  <si>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</si>
  <si>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</si>
  <si>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</si>
  <si>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</si>
  <si>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</si>
  <si>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</si>
  <si>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</si>
  <si>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</si>
  <si>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</si>
  <si>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</si>
  <si>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</si>
  <si>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</si>
  <si>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</si>
  <si>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</si>
  <si>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</si>
  <si>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</si>
  <si>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</si>
  <si>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</si>
  <si>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</si>
  <si>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</si>
  <si>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</si>
  <si>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</si>
  <si>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</si>
  <si>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</si>
  <si>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</si>
  <si>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</si>
  <si>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</si>
  <si>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</si>
  <si>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</si>
  <si>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</si>
  <si>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</si>
  <si>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</si>
  <si>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</si>
  <si>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</si>
  <si>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</si>
  <si>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</si>
  <si>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</si>
  <si>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</si>
  <si>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</si>
  <si>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</si>
  <si>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</si>
  <si>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</si>
  <si>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</si>
  <si>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</si>
  <si>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</si>
  <si>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</si>
  <si>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</si>
  <si>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</si>
  <si>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</si>
  <si>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</si>
  <si>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</si>
  <si>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</si>
  <si>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</si>
  <si>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</si>
  <si>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</si>
  <si>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</si>
  <si>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</si>
  <si>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</si>
  <si>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</si>
  <si>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</si>
  <si>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</si>
  <si>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</si>
  <si>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</si>
  <si>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</si>
  <si>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</si>
  <si>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</si>
  <si>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</si>
  <si>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</si>
  <si>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</si>
  <si>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</si>
  <si>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11/08/17 - VENCIMENTO 18/08/17</t>
  </si>
  <si>
    <t>5.2.8. Ajuste de Remuneração Previsto Contratualmente (1)</t>
  </si>
  <si>
    <t>Nota: (1) Ajuste de remuneração previsto contratualmente, período de 26/06 a 24/07/17, parcela 11/20.
             (2) Tarifa de remuneração de cada empresa considerando o  reequilibrio interno estabelecido e informado pelo consórcio. Não consideram os acertos financeiros previstos no item 7.</t>
  </si>
  <si>
    <t>8. Tarifa de Remuneração por Passageiro (2)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</si>
</sst>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638175</xdr:colOff>
      <xdr:row>95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8885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638175</xdr:colOff>
      <xdr:row>95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8885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638175</xdr:colOff>
      <xdr:row>95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8885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9" sqref="E19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100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511045</v>
      </c>
      <c r="C7" s="10">
        <f>C8+C20+C24</f>
        <v>315843</v>
      </c>
      <c r="D7" s="10">
        <f>D8+D20+D24</f>
        <v>392569</v>
      </c>
      <c r="E7" s="10">
        <f>E8+E20+E24</f>
        <v>58518</v>
      </c>
      <c r="F7" s="10">
        <f aca="true" t="shared" si="0" ref="F7:M7">F8+F20+F24</f>
        <v>338847</v>
      </c>
      <c r="G7" s="10">
        <f t="shared" si="0"/>
        <v>534559</v>
      </c>
      <c r="H7" s="10">
        <f t="shared" si="0"/>
        <v>476991</v>
      </c>
      <c r="I7" s="10">
        <f t="shared" si="0"/>
        <v>428291</v>
      </c>
      <c r="J7" s="10">
        <f t="shared" si="0"/>
        <v>308403</v>
      </c>
      <c r="K7" s="10">
        <f t="shared" si="0"/>
        <v>373861</v>
      </c>
      <c r="L7" s="10">
        <f t="shared" si="0"/>
        <v>152006</v>
      </c>
      <c r="M7" s="10">
        <f t="shared" si="0"/>
        <v>92860</v>
      </c>
      <c r="N7" s="10">
        <f>+N8+N20+N24</f>
        <v>3983793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218698</v>
      </c>
      <c r="C8" s="12">
        <f>+C9+C12+C16</f>
        <v>147710</v>
      </c>
      <c r="D8" s="12">
        <f>+D9+D12+D16</f>
        <v>195789</v>
      </c>
      <c r="E8" s="12">
        <f>+E9+E12+E16</f>
        <v>26561</v>
      </c>
      <c r="F8" s="12">
        <f aca="true" t="shared" si="1" ref="F8:M8">+F9+F12+F16</f>
        <v>154861</v>
      </c>
      <c r="G8" s="12">
        <f t="shared" si="1"/>
        <v>251311</v>
      </c>
      <c r="H8" s="12">
        <f t="shared" si="1"/>
        <v>218547</v>
      </c>
      <c r="I8" s="12">
        <f t="shared" si="1"/>
        <v>200865</v>
      </c>
      <c r="J8" s="12">
        <f t="shared" si="1"/>
        <v>145017</v>
      </c>
      <c r="K8" s="12">
        <f t="shared" si="1"/>
        <v>166151</v>
      </c>
      <c r="L8" s="12">
        <f t="shared" si="1"/>
        <v>76822</v>
      </c>
      <c r="M8" s="12">
        <f t="shared" si="1"/>
        <v>48720</v>
      </c>
      <c r="N8" s="12">
        <f>SUM(B8:M8)</f>
        <v>1851052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19608</v>
      </c>
      <c r="C9" s="14">
        <v>16941</v>
      </c>
      <c r="D9" s="14">
        <v>14613</v>
      </c>
      <c r="E9" s="14">
        <v>1693</v>
      </c>
      <c r="F9" s="14">
        <v>12086</v>
      </c>
      <c r="G9" s="14">
        <v>22379</v>
      </c>
      <c r="H9" s="14">
        <v>26271</v>
      </c>
      <c r="I9" s="14">
        <v>11946</v>
      </c>
      <c r="J9" s="14">
        <v>15683</v>
      </c>
      <c r="K9" s="14">
        <v>12468</v>
      </c>
      <c r="L9" s="14">
        <v>8372</v>
      </c>
      <c r="M9" s="14">
        <v>5658</v>
      </c>
      <c r="N9" s="12">
        <f aca="true" t="shared" si="2" ref="N9:N19">SUM(B9:M9)</f>
        <v>167718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19608</v>
      </c>
      <c r="C10" s="14">
        <f>+C9-C11</f>
        <v>16941</v>
      </c>
      <c r="D10" s="14">
        <f>+D9-D11</f>
        <v>14613</v>
      </c>
      <c r="E10" s="14">
        <f>+E9-E11</f>
        <v>1693</v>
      </c>
      <c r="F10" s="14">
        <f aca="true" t="shared" si="3" ref="F10:M10">+F9-F11</f>
        <v>12086</v>
      </c>
      <c r="G10" s="14">
        <f t="shared" si="3"/>
        <v>22379</v>
      </c>
      <c r="H10" s="14">
        <f t="shared" si="3"/>
        <v>26271</v>
      </c>
      <c r="I10" s="14">
        <f t="shared" si="3"/>
        <v>11946</v>
      </c>
      <c r="J10" s="14">
        <f t="shared" si="3"/>
        <v>15683</v>
      </c>
      <c r="K10" s="14">
        <f t="shared" si="3"/>
        <v>12468</v>
      </c>
      <c r="L10" s="14">
        <f t="shared" si="3"/>
        <v>8372</v>
      </c>
      <c r="M10" s="14">
        <f t="shared" si="3"/>
        <v>5658</v>
      </c>
      <c r="N10" s="12">
        <f t="shared" si="2"/>
        <v>167718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186585</v>
      </c>
      <c r="C12" s="14">
        <f>C13+C14+C15</f>
        <v>122754</v>
      </c>
      <c r="D12" s="14">
        <f>D13+D14+D15</f>
        <v>171243</v>
      </c>
      <c r="E12" s="14">
        <f>E13+E14+E15</f>
        <v>23513</v>
      </c>
      <c r="F12" s="14">
        <f aca="true" t="shared" si="4" ref="F12:M12">F13+F14+F15</f>
        <v>133996</v>
      </c>
      <c r="G12" s="14">
        <f t="shared" si="4"/>
        <v>214028</v>
      </c>
      <c r="H12" s="14">
        <f t="shared" si="4"/>
        <v>180552</v>
      </c>
      <c r="I12" s="14">
        <f t="shared" si="4"/>
        <v>176589</v>
      </c>
      <c r="J12" s="14">
        <f t="shared" si="4"/>
        <v>121107</v>
      </c>
      <c r="K12" s="14">
        <f t="shared" si="4"/>
        <v>142859</v>
      </c>
      <c r="L12" s="14">
        <f t="shared" si="4"/>
        <v>64511</v>
      </c>
      <c r="M12" s="14">
        <f t="shared" si="4"/>
        <v>40934</v>
      </c>
      <c r="N12" s="12">
        <f t="shared" si="2"/>
        <v>1578671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88276</v>
      </c>
      <c r="C13" s="14">
        <v>59427</v>
      </c>
      <c r="D13" s="14">
        <v>79760</v>
      </c>
      <c r="E13" s="14">
        <v>11330</v>
      </c>
      <c r="F13" s="14">
        <v>62189</v>
      </c>
      <c r="G13" s="14">
        <v>101083</v>
      </c>
      <c r="H13" s="14">
        <v>90481</v>
      </c>
      <c r="I13" s="14">
        <v>86777</v>
      </c>
      <c r="J13" s="14">
        <v>57501</v>
      </c>
      <c r="K13" s="14">
        <v>67187</v>
      </c>
      <c r="L13" s="14">
        <v>30063</v>
      </c>
      <c r="M13" s="14">
        <v>18633</v>
      </c>
      <c r="N13" s="12">
        <f t="shared" si="2"/>
        <v>752707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93693</v>
      </c>
      <c r="C14" s="14">
        <v>58556</v>
      </c>
      <c r="D14" s="14">
        <v>88293</v>
      </c>
      <c r="E14" s="14">
        <v>11372</v>
      </c>
      <c r="F14" s="14">
        <v>67992</v>
      </c>
      <c r="G14" s="14">
        <v>104312</v>
      </c>
      <c r="H14" s="14">
        <v>84622</v>
      </c>
      <c r="I14" s="14">
        <v>86883</v>
      </c>
      <c r="J14" s="14">
        <v>60157</v>
      </c>
      <c r="K14" s="14">
        <v>72437</v>
      </c>
      <c r="L14" s="14">
        <v>32505</v>
      </c>
      <c r="M14" s="14">
        <v>21394</v>
      </c>
      <c r="N14" s="12">
        <f t="shared" si="2"/>
        <v>782216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4616</v>
      </c>
      <c r="C15" s="14">
        <v>4771</v>
      </c>
      <c r="D15" s="14">
        <v>3190</v>
      </c>
      <c r="E15" s="14">
        <v>811</v>
      </c>
      <c r="F15" s="14">
        <v>3815</v>
      </c>
      <c r="G15" s="14">
        <v>8633</v>
      </c>
      <c r="H15" s="14">
        <v>5449</v>
      </c>
      <c r="I15" s="14">
        <v>2929</v>
      </c>
      <c r="J15" s="14">
        <v>3449</v>
      </c>
      <c r="K15" s="14">
        <v>3235</v>
      </c>
      <c r="L15" s="14">
        <v>1943</v>
      </c>
      <c r="M15" s="14">
        <v>907</v>
      </c>
      <c r="N15" s="12">
        <f t="shared" si="2"/>
        <v>43748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12505</v>
      </c>
      <c r="C16" s="14">
        <f>C17+C18+C19</f>
        <v>8015</v>
      </c>
      <c r="D16" s="14">
        <f>D17+D18+D19</f>
        <v>9933</v>
      </c>
      <c r="E16" s="14">
        <f>E17+E18+E19</f>
        <v>1355</v>
      </c>
      <c r="F16" s="14">
        <f aca="true" t="shared" si="5" ref="F16:M16">F17+F18+F19</f>
        <v>8779</v>
      </c>
      <c r="G16" s="14">
        <f t="shared" si="5"/>
        <v>14904</v>
      </c>
      <c r="H16" s="14">
        <f t="shared" si="5"/>
        <v>11724</v>
      </c>
      <c r="I16" s="14">
        <f t="shared" si="5"/>
        <v>12330</v>
      </c>
      <c r="J16" s="14">
        <f t="shared" si="5"/>
        <v>8227</v>
      </c>
      <c r="K16" s="14">
        <f t="shared" si="5"/>
        <v>10824</v>
      </c>
      <c r="L16" s="14">
        <f t="shared" si="5"/>
        <v>3939</v>
      </c>
      <c r="M16" s="14">
        <f t="shared" si="5"/>
        <v>2128</v>
      </c>
      <c r="N16" s="12">
        <f t="shared" si="2"/>
        <v>104663</v>
      </c>
    </row>
    <row r="17" spans="1:25" ht="18.75" customHeight="1">
      <c r="A17" s="15" t="s">
        <v>16</v>
      </c>
      <c r="B17" s="14">
        <v>12380</v>
      </c>
      <c r="C17" s="14">
        <v>7936</v>
      </c>
      <c r="D17" s="14">
        <v>9819</v>
      </c>
      <c r="E17" s="14">
        <v>1338</v>
      </c>
      <c r="F17" s="14">
        <v>8698</v>
      </c>
      <c r="G17" s="14">
        <v>14776</v>
      </c>
      <c r="H17" s="14">
        <v>11622</v>
      </c>
      <c r="I17" s="14">
        <v>12236</v>
      </c>
      <c r="J17" s="14">
        <v>8122</v>
      </c>
      <c r="K17" s="14">
        <v>10712</v>
      </c>
      <c r="L17" s="14">
        <v>3876</v>
      </c>
      <c r="M17" s="14">
        <v>2095</v>
      </c>
      <c r="N17" s="12">
        <f t="shared" si="2"/>
        <v>103610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123</v>
      </c>
      <c r="C18" s="14">
        <v>77</v>
      </c>
      <c r="D18" s="14">
        <v>112</v>
      </c>
      <c r="E18" s="14">
        <v>16</v>
      </c>
      <c r="F18" s="14">
        <v>74</v>
      </c>
      <c r="G18" s="14">
        <v>118</v>
      </c>
      <c r="H18" s="14">
        <v>99</v>
      </c>
      <c r="I18" s="14">
        <v>89</v>
      </c>
      <c r="J18" s="14">
        <v>102</v>
      </c>
      <c r="K18" s="14">
        <v>104</v>
      </c>
      <c r="L18" s="14">
        <v>60</v>
      </c>
      <c r="M18" s="14">
        <v>33</v>
      </c>
      <c r="N18" s="12">
        <f t="shared" si="2"/>
        <v>1007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2</v>
      </c>
      <c r="C19" s="14">
        <v>2</v>
      </c>
      <c r="D19" s="14">
        <v>2</v>
      </c>
      <c r="E19" s="14">
        <v>1</v>
      </c>
      <c r="F19" s="14">
        <v>7</v>
      </c>
      <c r="G19" s="14">
        <v>10</v>
      </c>
      <c r="H19" s="14">
        <v>3</v>
      </c>
      <c r="I19" s="14">
        <v>5</v>
      </c>
      <c r="J19" s="14">
        <v>3</v>
      </c>
      <c r="K19" s="14">
        <v>8</v>
      </c>
      <c r="L19" s="14">
        <v>3</v>
      </c>
      <c r="M19" s="14">
        <v>0</v>
      </c>
      <c r="N19" s="12">
        <f t="shared" si="2"/>
        <v>46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134867</v>
      </c>
      <c r="C20" s="18">
        <f>C21+C22+C23</f>
        <v>70900</v>
      </c>
      <c r="D20" s="18">
        <f>D21+D22+D23</f>
        <v>80680</v>
      </c>
      <c r="E20" s="18">
        <f>E21+E22+E23</f>
        <v>12015</v>
      </c>
      <c r="F20" s="18">
        <f aca="true" t="shared" si="6" ref="F20:M20">F21+F22+F23</f>
        <v>71441</v>
      </c>
      <c r="G20" s="18">
        <f t="shared" si="6"/>
        <v>113070</v>
      </c>
      <c r="H20" s="18">
        <f t="shared" si="6"/>
        <v>115888</v>
      </c>
      <c r="I20" s="18">
        <f t="shared" si="6"/>
        <v>109013</v>
      </c>
      <c r="J20" s="18">
        <f t="shared" si="6"/>
        <v>73012</v>
      </c>
      <c r="K20" s="18">
        <f t="shared" si="6"/>
        <v>110141</v>
      </c>
      <c r="L20" s="18">
        <f t="shared" si="6"/>
        <v>42149</v>
      </c>
      <c r="M20" s="18">
        <f t="shared" si="6"/>
        <v>24388</v>
      </c>
      <c r="N20" s="12">
        <f aca="true" t="shared" si="7" ref="N20:N26">SUM(B20:M20)</f>
        <v>957564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68863</v>
      </c>
      <c r="C21" s="14">
        <v>38800</v>
      </c>
      <c r="D21" s="14">
        <v>41657</v>
      </c>
      <c r="E21" s="14">
        <v>6611</v>
      </c>
      <c r="F21" s="14">
        <v>37064</v>
      </c>
      <c r="G21" s="14">
        <v>59460</v>
      </c>
      <c r="H21" s="14">
        <v>64661</v>
      </c>
      <c r="I21" s="14">
        <v>59197</v>
      </c>
      <c r="J21" s="14">
        <v>38525</v>
      </c>
      <c r="K21" s="14">
        <v>57059</v>
      </c>
      <c r="L21" s="14">
        <v>21982</v>
      </c>
      <c r="M21" s="14">
        <v>12376</v>
      </c>
      <c r="N21" s="12">
        <f t="shared" si="7"/>
        <v>506255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63680</v>
      </c>
      <c r="C22" s="14">
        <v>30316</v>
      </c>
      <c r="D22" s="14">
        <v>37874</v>
      </c>
      <c r="E22" s="14">
        <v>5092</v>
      </c>
      <c r="F22" s="14">
        <v>32939</v>
      </c>
      <c r="G22" s="14">
        <v>50593</v>
      </c>
      <c r="H22" s="14">
        <v>49217</v>
      </c>
      <c r="I22" s="14">
        <v>48323</v>
      </c>
      <c r="J22" s="14">
        <v>33105</v>
      </c>
      <c r="K22" s="14">
        <v>51372</v>
      </c>
      <c r="L22" s="14">
        <v>19343</v>
      </c>
      <c r="M22" s="14">
        <v>11606</v>
      </c>
      <c r="N22" s="12">
        <f t="shared" si="7"/>
        <v>433460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2324</v>
      </c>
      <c r="C23" s="14">
        <v>1784</v>
      </c>
      <c r="D23" s="14">
        <v>1149</v>
      </c>
      <c r="E23" s="14">
        <v>312</v>
      </c>
      <c r="F23" s="14">
        <v>1438</v>
      </c>
      <c r="G23" s="14">
        <v>3017</v>
      </c>
      <c r="H23" s="14">
        <v>2010</v>
      </c>
      <c r="I23" s="14">
        <v>1493</v>
      </c>
      <c r="J23" s="14">
        <v>1382</v>
      </c>
      <c r="K23" s="14">
        <v>1710</v>
      </c>
      <c r="L23" s="14">
        <v>824</v>
      </c>
      <c r="M23" s="14">
        <v>406</v>
      </c>
      <c r="N23" s="12">
        <f t="shared" si="7"/>
        <v>17849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157480</v>
      </c>
      <c r="C24" s="14">
        <f>C25+C26</f>
        <v>97233</v>
      </c>
      <c r="D24" s="14">
        <f>D25+D26</f>
        <v>116100</v>
      </c>
      <c r="E24" s="14">
        <f>E25+E26</f>
        <v>19942</v>
      </c>
      <c r="F24" s="14">
        <f aca="true" t="shared" si="8" ref="F24:M24">F25+F26</f>
        <v>112545</v>
      </c>
      <c r="G24" s="14">
        <f t="shared" si="8"/>
        <v>170178</v>
      </c>
      <c r="H24" s="14">
        <f t="shared" si="8"/>
        <v>142556</v>
      </c>
      <c r="I24" s="14">
        <f t="shared" si="8"/>
        <v>118413</v>
      </c>
      <c r="J24" s="14">
        <f t="shared" si="8"/>
        <v>90374</v>
      </c>
      <c r="K24" s="14">
        <f t="shared" si="8"/>
        <v>97569</v>
      </c>
      <c r="L24" s="14">
        <f t="shared" si="8"/>
        <v>33035</v>
      </c>
      <c r="M24" s="14">
        <f t="shared" si="8"/>
        <v>19752</v>
      </c>
      <c r="N24" s="12">
        <f t="shared" si="7"/>
        <v>1175177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68546</v>
      </c>
      <c r="C25" s="14">
        <v>48281</v>
      </c>
      <c r="D25" s="14">
        <v>57039</v>
      </c>
      <c r="E25" s="14">
        <v>10897</v>
      </c>
      <c r="F25" s="14">
        <v>55965</v>
      </c>
      <c r="G25" s="14">
        <v>87598</v>
      </c>
      <c r="H25" s="14">
        <v>76761</v>
      </c>
      <c r="I25" s="14">
        <v>53329</v>
      </c>
      <c r="J25" s="14">
        <v>46268</v>
      </c>
      <c r="K25" s="14">
        <v>44979</v>
      </c>
      <c r="L25" s="14">
        <v>15305</v>
      </c>
      <c r="M25" s="14">
        <v>8042</v>
      </c>
      <c r="N25" s="12">
        <f t="shared" si="7"/>
        <v>573010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88934</v>
      </c>
      <c r="C26" s="14">
        <v>48952</v>
      </c>
      <c r="D26" s="14">
        <v>59061</v>
      </c>
      <c r="E26" s="14">
        <v>9045</v>
      </c>
      <c r="F26" s="14">
        <v>56580</v>
      </c>
      <c r="G26" s="14">
        <v>82580</v>
      </c>
      <c r="H26" s="14">
        <v>65795</v>
      </c>
      <c r="I26" s="14">
        <v>65084</v>
      </c>
      <c r="J26" s="14">
        <v>44106</v>
      </c>
      <c r="K26" s="14">
        <v>52590</v>
      </c>
      <c r="L26" s="14">
        <v>17730</v>
      </c>
      <c r="M26" s="14">
        <v>11710</v>
      </c>
      <c r="N26" s="12">
        <f t="shared" si="7"/>
        <v>602167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2.08270546</v>
      </c>
      <c r="C28" s="23">
        <f aca="true" t="shared" si="9" ref="C28:M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1067613.2918057002</v>
      </c>
      <c r="C36" s="60">
        <f aca="true" t="shared" si="11" ref="C36:M36">C37+C38+C39+C40</f>
        <v>637909.8535114999</v>
      </c>
      <c r="D36" s="60">
        <f t="shared" si="11"/>
        <v>743567.1274784502</v>
      </c>
      <c r="E36" s="60">
        <f t="shared" si="11"/>
        <v>152086.08893119998</v>
      </c>
      <c r="F36" s="60">
        <f t="shared" si="11"/>
        <v>739133.98881635</v>
      </c>
      <c r="G36" s="60">
        <f t="shared" si="11"/>
        <v>924669.5232</v>
      </c>
      <c r="H36" s="60">
        <f t="shared" si="11"/>
        <v>965799.2917000002</v>
      </c>
      <c r="I36" s="60">
        <f t="shared" si="11"/>
        <v>850471.0911338</v>
      </c>
      <c r="J36" s="60">
        <f t="shared" si="11"/>
        <v>690008.8455228999</v>
      </c>
      <c r="K36" s="60">
        <f t="shared" si="11"/>
        <v>799786.59872336</v>
      </c>
      <c r="L36" s="60">
        <f t="shared" si="11"/>
        <v>384118.24914857995</v>
      </c>
      <c r="M36" s="60">
        <f t="shared" si="11"/>
        <v>229867.6710816</v>
      </c>
      <c r="N36" s="60">
        <f>N37+N38+N39+N40</f>
        <v>8185031.6210534405</v>
      </c>
    </row>
    <row r="37" spans="1:14" ht="18.75" customHeight="1">
      <c r="A37" s="57" t="s">
        <v>54</v>
      </c>
      <c r="B37" s="54">
        <f aca="true" t="shared" si="12" ref="B37:M37">B29*B7</f>
        <v>1067521.9005</v>
      </c>
      <c r="C37" s="54">
        <f t="shared" si="12"/>
        <v>637371.1739999999</v>
      </c>
      <c r="D37" s="54">
        <f t="shared" si="12"/>
        <v>733397.4058000001</v>
      </c>
      <c r="E37" s="54">
        <f t="shared" si="12"/>
        <v>151807.3956</v>
      </c>
      <c r="F37" s="54">
        <f t="shared" si="12"/>
        <v>739126.9611</v>
      </c>
      <c r="G37" s="54">
        <f t="shared" si="12"/>
        <v>924733.6141</v>
      </c>
      <c r="H37" s="54">
        <f t="shared" si="12"/>
        <v>965572.8813000001</v>
      </c>
      <c r="I37" s="54">
        <f t="shared" si="12"/>
        <v>846303.016</v>
      </c>
      <c r="J37" s="54">
        <f t="shared" si="12"/>
        <v>686350.8764999999</v>
      </c>
      <c r="K37" s="54">
        <f t="shared" si="12"/>
        <v>795464.0497</v>
      </c>
      <c r="L37" s="54">
        <f t="shared" si="12"/>
        <v>383967.15599999996</v>
      </c>
      <c r="M37" s="54">
        <f t="shared" si="12"/>
        <v>229828.5</v>
      </c>
      <c r="N37" s="56">
        <f>SUM(B37:M37)</f>
        <v>8161444.930600001</v>
      </c>
    </row>
    <row r="38" spans="1:14" ht="18.75" customHeight="1">
      <c r="A38" s="57" t="s">
        <v>55</v>
      </c>
      <c r="B38" s="54">
        <f aca="true" t="shared" si="13" ref="B38:M38">B30*B7</f>
        <v>-3165.6886943</v>
      </c>
      <c r="C38" s="54">
        <f t="shared" si="13"/>
        <v>-1853.8404885</v>
      </c>
      <c r="D38" s="54">
        <f t="shared" si="13"/>
        <v>-2178.73832155</v>
      </c>
      <c r="E38" s="54">
        <f t="shared" si="13"/>
        <v>-367.5866688</v>
      </c>
      <c r="F38" s="54">
        <f t="shared" si="13"/>
        <v>-2154.37228365</v>
      </c>
      <c r="G38" s="54">
        <f t="shared" si="13"/>
        <v>-2726.2509</v>
      </c>
      <c r="H38" s="54">
        <f t="shared" si="13"/>
        <v>-2671.1496</v>
      </c>
      <c r="I38" s="54">
        <f t="shared" si="13"/>
        <v>-2436.2048662</v>
      </c>
      <c r="J38" s="54">
        <f t="shared" si="13"/>
        <v>-1963.2009771</v>
      </c>
      <c r="K38" s="54">
        <f t="shared" si="13"/>
        <v>-2336.72097664</v>
      </c>
      <c r="L38" s="54">
        <f t="shared" si="13"/>
        <v>-1120.06685142</v>
      </c>
      <c r="M38" s="54">
        <f t="shared" si="13"/>
        <v>-679.8689184</v>
      </c>
      <c r="N38" s="25">
        <f>SUM(B38:M38)</f>
        <v>-23653.689546560003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10187.06</v>
      </c>
      <c r="E40" s="54">
        <v>0</v>
      </c>
      <c r="F40" s="54">
        <v>0</v>
      </c>
      <c r="G40" s="54">
        <v>0</v>
      </c>
      <c r="H40" s="54">
        <v>0</v>
      </c>
      <c r="I40" s="54">
        <v>4057.68</v>
      </c>
      <c r="J40" s="54">
        <v>3502.57</v>
      </c>
      <c r="K40" s="54">
        <v>4057.03</v>
      </c>
      <c r="L40" s="54">
        <v>0</v>
      </c>
      <c r="M40" s="54">
        <v>0</v>
      </c>
      <c r="N40" s="56">
        <f>SUM(B40:M40)</f>
        <v>21804.34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+B43+B46+B55+B56</f>
        <v>-126670.15</v>
      </c>
      <c r="C42" s="25">
        <f aca="true" t="shared" si="15" ref="C42:M42">+C43+C46+C55+C56</f>
        <v>-84833.93000000001</v>
      </c>
      <c r="D42" s="25">
        <f t="shared" si="15"/>
        <v>-76494.44</v>
      </c>
      <c r="E42" s="25">
        <f t="shared" si="15"/>
        <v>-40891.86</v>
      </c>
      <c r="F42" s="25">
        <f t="shared" si="15"/>
        <v>-160676.35</v>
      </c>
      <c r="G42" s="25">
        <f t="shared" si="15"/>
        <v>-141544.41999999998</v>
      </c>
      <c r="H42" s="25">
        <f t="shared" si="15"/>
        <v>-137514.27000000002</v>
      </c>
      <c r="I42" s="25">
        <f t="shared" si="15"/>
        <v>-86770.34</v>
      </c>
      <c r="J42" s="25">
        <f t="shared" si="15"/>
        <v>-83162.54000000001</v>
      </c>
      <c r="K42" s="25">
        <f t="shared" si="15"/>
        <v>-90872.31</v>
      </c>
      <c r="L42" s="25">
        <f t="shared" si="15"/>
        <v>-43159.14</v>
      </c>
      <c r="M42" s="25">
        <f t="shared" si="15"/>
        <v>-30948.47</v>
      </c>
      <c r="N42" s="25">
        <f>+N43+N46+N55+N56</f>
        <v>-1103538.22</v>
      </c>
    </row>
    <row r="43" spans="1:14" ht="18.75" customHeight="1">
      <c r="A43" s="17" t="s">
        <v>59</v>
      </c>
      <c r="B43" s="26">
        <f>B44+B45</f>
        <v>-74510.4</v>
      </c>
      <c r="C43" s="26">
        <f>C44+C45</f>
        <v>-64375.8</v>
      </c>
      <c r="D43" s="26">
        <f>D44+D45</f>
        <v>-55529.4</v>
      </c>
      <c r="E43" s="26">
        <f>E44+E45</f>
        <v>-6433.4</v>
      </c>
      <c r="F43" s="26">
        <f aca="true" t="shared" si="16" ref="F43:M43">F44+F45</f>
        <v>-45926.8</v>
      </c>
      <c r="G43" s="26">
        <f t="shared" si="16"/>
        <v>-85040.2</v>
      </c>
      <c r="H43" s="26">
        <f t="shared" si="16"/>
        <v>-99829.8</v>
      </c>
      <c r="I43" s="26">
        <f t="shared" si="16"/>
        <v>-45394.8</v>
      </c>
      <c r="J43" s="26">
        <f t="shared" si="16"/>
        <v>-59595.4</v>
      </c>
      <c r="K43" s="26">
        <f t="shared" si="16"/>
        <v>-47378.4</v>
      </c>
      <c r="L43" s="26">
        <f t="shared" si="16"/>
        <v>-31813.6</v>
      </c>
      <c r="M43" s="26">
        <f t="shared" si="16"/>
        <v>-21500.4</v>
      </c>
      <c r="N43" s="25">
        <f aca="true" t="shared" si="17" ref="N43:N56">SUM(B43:M43)</f>
        <v>-637328.4</v>
      </c>
    </row>
    <row r="44" spans="1:25" ht="18.75" customHeight="1">
      <c r="A44" s="13" t="s">
        <v>60</v>
      </c>
      <c r="B44" s="20">
        <f>ROUND(-B9*$D$3,2)</f>
        <v>-74510.4</v>
      </c>
      <c r="C44" s="20">
        <f>ROUND(-C9*$D$3,2)</f>
        <v>-64375.8</v>
      </c>
      <c r="D44" s="20">
        <f>ROUND(-D9*$D$3,2)</f>
        <v>-55529.4</v>
      </c>
      <c r="E44" s="20">
        <f>ROUND(-E9*$D$3,2)</f>
        <v>-6433.4</v>
      </c>
      <c r="F44" s="20">
        <f aca="true" t="shared" si="18" ref="F44:M44">ROUND(-F9*$D$3,2)</f>
        <v>-45926.8</v>
      </c>
      <c r="G44" s="20">
        <f t="shared" si="18"/>
        <v>-85040.2</v>
      </c>
      <c r="H44" s="20">
        <f t="shared" si="18"/>
        <v>-99829.8</v>
      </c>
      <c r="I44" s="20">
        <f t="shared" si="18"/>
        <v>-45394.8</v>
      </c>
      <c r="J44" s="20">
        <f t="shared" si="18"/>
        <v>-59595.4</v>
      </c>
      <c r="K44" s="20">
        <f t="shared" si="18"/>
        <v>-47378.4</v>
      </c>
      <c r="L44" s="20">
        <f t="shared" si="18"/>
        <v>-31813.6</v>
      </c>
      <c r="M44" s="20">
        <f t="shared" si="18"/>
        <v>-21500.4</v>
      </c>
      <c r="N44" s="46">
        <f t="shared" si="17"/>
        <v>-637328.4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 aca="true" t="shared" si="20" ref="B46:M46">SUM(B47:B54)</f>
        <v>-52159.75</v>
      </c>
      <c r="C46" s="26">
        <f t="shared" si="20"/>
        <v>-20458.13</v>
      </c>
      <c r="D46" s="26">
        <f t="shared" si="20"/>
        <v>-20965.039999999997</v>
      </c>
      <c r="E46" s="26">
        <f t="shared" si="20"/>
        <v>-34458.46</v>
      </c>
      <c r="F46" s="26">
        <f t="shared" si="20"/>
        <v>-114749.55</v>
      </c>
      <c r="G46" s="26">
        <f t="shared" si="20"/>
        <v>-56504.219999999994</v>
      </c>
      <c r="H46" s="26">
        <f t="shared" si="20"/>
        <v>-37684.47000000001</v>
      </c>
      <c r="I46" s="26">
        <f t="shared" si="20"/>
        <v>-41375.53999999999</v>
      </c>
      <c r="J46" s="26">
        <f t="shared" si="20"/>
        <v>-23567.14</v>
      </c>
      <c r="K46" s="26">
        <f t="shared" si="20"/>
        <v>-43493.91</v>
      </c>
      <c r="L46" s="26">
        <f t="shared" si="20"/>
        <v>-11345.539999999999</v>
      </c>
      <c r="M46" s="26">
        <f t="shared" si="20"/>
        <v>-9448.070000000002</v>
      </c>
      <c r="N46" s="26">
        <f>SUM(N47:N54)</f>
        <v>-466209.82</v>
      </c>
    </row>
    <row r="47" spans="1:25" ht="18.75" customHeight="1">
      <c r="A47" s="13" t="s">
        <v>63</v>
      </c>
      <c r="B47" s="24">
        <v>-50438.76</v>
      </c>
      <c r="C47" s="24">
        <v>-19175.33</v>
      </c>
      <c r="D47" s="24">
        <v>-19748.55</v>
      </c>
      <c r="E47" s="24">
        <v>-32940</v>
      </c>
      <c r="F47" s="24">
        <v>-86380.67</v>
      </c>
      <c r="G47" s="24">
        <v>-8317.38</v>
      </c>
      <c r="H47" s="24">
        <v>-32083.91</v>
      </c>
      <c r="I47" s="24">
        <v>-26321.43</v>
      </c>
      <c r="J47" s="24">
        <v>-22541.66</v>
      </c>
      <c r="K47" s="24">
        <v>-29834.75</v>
      </c>
      <c r="L47" s="24">
        <v>-10683.57</v>
      </c>
      <c r="M47" s="24">
        <v>-9117.2</v>
      </c>
      <c r="N47" s="24">
        <f t="shared" si="17"/>
        <v>-347583.21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-1000</v>
      </c>
      <c r="F49" s="24">
        <v>-24000</v>
      </c>
      <c r="G49" s="24">
        <v>-39000</v>
      </c>
      <c r="H49" s="24">
        <v>-3500</v>
      </c>
      <c r="I49" s="24">
        <v>-12000</v>
      </c>
      <c r="J49" s="24">
        <v>0</v>
      </c>
      <c r="K49" s="24">
        <v>-11000</v>
      </c>
      <c r="L49" s="24">
        <v>0</v>
      </c>
      <c r="M49" s="24">
        <v>0</v>
      </c>
      <c r="N49" s="24">
        <f t="shared" si="17"/>
        <v>-90500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-111.64</v>
      </c>
      <c r="E50" s="24">
        <v>-287.76</v>
      </c>
      <c r="F50" s="24">
        <v>-3251.06</v>
      </c>
      <c r="G50" s="24">
        <v>-7742.42</v>
      </c>
      <c r="H50" s="24">
        <v>-553.51</v>
      </c>
      <c r="I50" s="24">
        <v>-1713.77</v>
      </c>
      <c r="J50" s="24">
        <v>0</v>
      </c>
      <c r="K50" s="24">
        <v>-1453</v>
      </c>
      <c r="L50" s="24">
        <v>0</v>
      </c>
      <c r="M50" s="24">
        <v>0</v>
      </c>
      <c r="N50" s="21">
        <f t="shared" si="17"/>
        <v>-15113.160000000002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101</v>
      </c>
      <c r="B54" s="24">
        <f>-324.86-1396.13</f>
        <v>-1720.9900000000002</v>
      </c>
      <c r="C54" s="24">
        <f>-364.93-917.87</f>
        <v>-1282.8</v>
      </c>
      <c r="D54" s="24">
        <v>-1104.85</v>
      </c>
      <c r="E54" s="24">
        <v>-230.7</v>
      </c>
      <c r="F54" s="24">
        <v>-1117.82</v>
      </c>
      <c r="G54" s="24">
        <v>-1444.42</v>
      </c>
      <c r="H54" s="24">
        <f>-1220.87-326.18</f>
        <v>-1547.05</v>
      </c>
      <c r="I54" s="24">
        <v>-1340.34</v>
      </c>
      <c r="J54" s="24">
        <v>-1025.48</v>
      </c>
      <c r="K54" s="24">
        <v>-1206.16</v>
      </c>
      <c r="L54" s="24">
        <v>-661.97</v>
      </c>
      <c r="M54" s="24">
        <v>-330.87</v>
      </c>
      <c r="N54" s="24">
        <f t="shared" si="17"/>
        <v>-13013.449999999999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7" t="s">
        <v>71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4">
        <f t="shared" si="17"/>
        <v>0</v>
      </c>
      <c r="O56"/>
      <c r="P56"/>
      <c r="Q56"/>
      <c r="R56"/>
      <c r="S56"/>
      <c r="T56"/>
      <c r="U56"/>
      <c r="V56"/>
      <c r="W56"/>
      <c r="X56"/>
      <c r="Y56"/>
    </row>
    <row r="57" spans="1:14" ht="15" customHeight="1">
      <c r="A57" s="3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20"/>
    </row>
    <row r="58" spans="1:25" ht="15.75">
      <c r="A58" s="2" t="s">
        <v>72</v>
      </c>
      <c r="B58" s="29">
        <f aca="true" t="shared" si="21" ref="B58:M58">+B36+B42</f>
        <v>940943.1418057001</v>
      </c>
      <c r="C58" s="29">
        <f t="shared" si="21"/>
        <v>553075.9235114999</v>
      </c>
      <c r="D58" s="29">
        <f t="shared" si="21"/>
        <v>667072.6874784501</v>
      </c>
      <c r="E58" s="29">
        <f t="shared" si="21"/>
        <v>111194.22893119998</v>
      </c>
      <c r="F58" s="29">
        <f t="shared" si="21"/>
        <v>578457.63881635</v>
      </c>
      <c r="G58" s="29">
        <f t="shared" si="21"/>
        <v>783125.1032</v>
      </c>
      <c r="H58" s="29">
        <f t="shared" si="21"/>
        <v>828285.0217000002</v>
      </c>
      <c r="I58" s="29">
        <f t="shared" si="21"/>
        <v>763700.7511338</v>
      </c>
      <c r="J58" s="29">
        <f t="shared" si="21"/>
        <v>606846.3055228998</v>
      </c>
      <c r="K58" s="29">
        <f t="shared" si="21"/>
        <v>708914.28872336</v>
      </c>
      <c r="L58" s="29">
        <f t="shared" si="21"/>
        <v>340959.10914857994</v>
      </c>
      <c r="M58" s="29">
        <f t="shared" si="21"/>
        <v>198919.2010816</v>
      </c>
      <c r="N58" s="29">
        <f>SUM(B58:M58)</f>
        <v>7081493.40105344</v>
      </c>
      <c r="O58"/>
      <c r="P58"/>
      <c r="Q58"/>
      <c r="R58"/>
      <c r="S58"/>
      <c r="T58"/>
      <c r="U58"/>
      <c r="V58"/>
      <c r="W58"/>
      <c r="X58"/>
      <c r="Y58"/>
    </row>
    <row r="59" spans="1:14" ht="15" customHeight="1">
      <c r="A59" s="34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8"/>
    </row>
    <row r="60" spans="1:14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</row>
    <row r="61" spans="1:14" ht="18.75" customHeight="1">
      <c r="A61" s="2" t="s">
        <v>73</v>
      </c>
      <c r="B61" s="36">
        <f>SUM(B62:B75)</f>
        <v>940943.14</v>
      </c>
      <c r="C61" s="36">
        <f aca="true" t="shared" si="22" ref="C61:M61">SUM(C62:C75)</f>
        <v>553075.93</v>
      </c>
      <c r="D61" s="36">
        <f t="shared" si="22"/>
        <v>667072.69</v>
      </c>
      <c r="E61" s="36">
        <f t="shared" si="22"/>
        <v>111194.23</v>
      </c>
      <c r="F61" s="36">
        <f t="shared" si="22"/>
        <v>578457.64</v>
      </c>
      <c r="G61" s="36">
        <f t="shared" si="22"/>
        <v>783125.1</v>
      </c>
      <c r="H61" s="36">
        <f t="shared" si="22"/>
        <v>828285.02</v>
      </c>
      <c r="I61" s="36">
        <f t="shared" si="22"/>
        <v>763700.75</v>
      </c>
      <c r="J61" s="36">
        <f t="shared" si="22"/>
        <v>606846.31</v>
      </c>
      <c r="K61" s="36">
        <f t="shared" si="22"/>
        <v>708914.29</v>
      </c>
      <c r="L61" s="36">
        <f t="shared" si="22"/>
        <v>340959.11</v>
      </c>
      <c r="M61" s="36">
        <f t="shared" si="22"/>
        <v>198919.2</v>
      </c>
      <c r="N61" s="29">
        <f>SUM(N62:N75)</f>
        <v>7081493.410000001</v>
      </c>
    </row>
    <row r="62" spans="1:15" ht="18.75" customHeight="1">
      <c r="A62" s="17" t="s">
        <v>74</v>
      </c>
      <c r="B62" s="36">
        <v>170229.79</v>
      </c>
      <c r="C62" s="36">
        <v>185274.16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>SUM(B62:M62)</f>
        <v>355503.95</v>
      </c>
      <c r="O62"/>
    </row>
    <row r="63" spans="1:15" ht="18.75" customHeight="1">
      <c r="A63" s="17" t="s">
        <v>75</v>
      </c>
      <c r="B63" s="36">
        <v>770713.35</v>
      </c>
      <c r="C63" s="36">
        <v>367801.77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9">
        <f aca="true" t="shared" si="23" ref="N63:N74">SUM(B63:M63)</f>
        <v>1138515.12</v>
      </c>
      <c r="O63"/>
    </row>
    <row r="64" spans="1:16" ht="18.75" customHeight="1">
      <c r="A64" s="17" t="s">
        <v>76</v>
      </c>
      <c r="B64" s="35">
        <v>0</v>
      </c>
      <c r="C64" s="35">
        <v>0</v>
      </c>
      <c r="D64" s="26">
        <v>667072.69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6">
        <f t="shared" si="23"/>
        <v>667072.69</v>
      </c>
      <c r="P64"/>
    </row>
    <row r="65" spans="1:17" ht="18.75" customHeight="1">
      <c r="A65" s="17" t="s">
        <v>77</v>
      </c>
      <c r="B65" s="35">
        <v>0</v>
      </c>
      <c r="C65" s="35">
        <v>0</v>
      </c>
      <c r="D65" s="35">
        <v>0</v>
      </c>
      <c r="E65" s="26">
        <v>111194.23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 t="shared" si="23"/>
        <v>111194.23</v>
      </c>
      <c r="Q65"/>
    </row>
    <row r="66" spans="1:18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26">
        <v>578457.64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6">
        <f t="shared" si="23"/>
        <v>578457.64</v>
      </c>
      <c r="R66"/>
    </row>
    <row r="67" spans="1:19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783125.1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783125.1</v>
      </c>
      <c r="S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653397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653397</v>
      </c>
      <c r="T68"/>
    </row>
    <row r="69" spans="1:20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6">
        <v>174888.02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9">
        <f t="shared" si="23"/>
        <v>174888.02</v>
      </c>
      <c r="T69"/>
    </row>
    <row r="70" spans="1:21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26">
        <v>763700.75</v>
      </c>
      <c r="J70" s="35">
        <v>0</v>
      </c>
      <c r="K70" s="35">
        <v>0</v>
      </c>
      <c r="L70" s="35">
        <v>0</v>
      </c>
      <c r="M70" s="35">
        <v>0</v>
      </c>
      <c r="N70" s="26">
        <f t="shared" si="23"/>
        <v>763700.75</v>
      </c>
      <c r="U70"/>
    </row>
    <row r="71" spans="1:22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v>606846.31</v>
      </c>
      <c r="K71" s="35">
        <v>0</v>
      </c>
      <c r="L71" s="35">
        <v>0</v>
      </c>
      <c r="M71" s="35">
        <v>0</v>
      </c>
      <c r="N71" s="29">
        <f t="shared" si="23"/>
        <v>606846.31</v>
      </c>
      <c r="V71"/>
    </row>
    <row r="72" spans="1:23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26">
        <v>708914.29</v>
      </c>
      <c r="L72" s="35">
        <v>0</v>
      </c>
      <c r="M72" s="61"/>
      <c r="N72" s="26">
        <f t="shared" si="23"/>
        <v>708914.29</v>
      </c>
      <c r="W72"/>
    </row>
    <row r="73" spans="1:24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26">
        <v>340959.11</v>
      </c>
      <c r="M73" s="35">
        <v>0</v>
      </c>
      <c r="N73" s="29">
        <f t="shared" si="23"/>
        <v>340959.11</v>
      </c>
      <c r="X73"/>
    </row>
    <row r="74" spans="1:25" ht="18.75" customHeight="1">
      <c r="A74" s="17" t="s">
        <v>86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26">
        <v>198919.2</v>
      </c>
      <c r="N74" s="26">
        <f t="shared" si="23"/>
        <v>198919.2</v>
      </c>
      <c r="Y74"/>
    </row>
    <row r="75" spans="1:25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/>
      <c r="P75"/>
      <c r="Q75"/>
      <c r="R75"/>
      <c r="S75"/>
      <c r="T75"/>
      <c r="U75"/>
      <c r="V75"/>
      <c r="W75"/>
      <c r="X75"/>
      <c r="Y75"/>
    </row>
    <row r="76" spans="1:14" ht="17.25" customHeight="1">
      <c r="A76" s="6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1:14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14" ht="18.75" customHeight="1">
      <c r="A78" s="2" t="s">
        <v>103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29"/>
    </row>
    <row r="79" spans="1:15" ht="18.75" customHeight="1">
      <c r="A79" s="17" t="s">
        <v>87</v>
      </c>
      <c r="B79" s="44">
        <v>2.33062956914406</v>
      </c>
      <c r="C79" s="44">
        <v>2.2357471514923737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5" ht="18.75" customHeight="1">
      <c r="A80" s="17" t="s">
        <v>88</v>
      </c>
      <c r="B80" s="44">
        <v>2.038584652437034</v>
      </c>
      <c r="C80" s="44">
        <v>1.9256659286727014</v>
      </c>
      <c r="D80" s="44">
        <v>0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9"/>
      <c r="O80"/>
    </row>
    <row r="81" spans="1:16" ht="18.75" customHeight="1">
      <c r="A81" s="17" t="s">
        <v>89</v>
      </c>
      <c r="B81" s="44">
        <v>0</v>
      </c>
      <c r="C81" s="44">
        <v>0</v>
      </c>
      <c r="D81" s="22">
        <f>(D$37+D$38+D$39)/D$7</f>
        <v>1.8681558336966244</v>
      </c>
      <c r="E81" s="44">
        <v>0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6"/>
      <c r="P81"/>
    </row>
    <row r="82" spans="1:17" ht="18.75" customHeight="1">
      <c r="A82" s="17" t="s">
        <v>90</v>
      </c>
      <c r="B82" s="44">
        <v>0</v>
      </c>
      <c r="C82" s="44">
        <v>0</v>
      </c>
      <c r="D82" s="44">
        <v>0</v>
      </c>
      <c r="E82" s="22">
        <f>(E$37+E$38+E$39)/E$7</f>
        <v>2.5989625231757745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9"/>
      <c r="Q82"/>
    </row>
    <row r="83" spans="1:18" ht="18.75" customHeight="1">
      <c r="A83" s="17" t="s">
        <v>91</v>
      </c>
      <c r="B83" s="44">
        <v>0</v>
      </c>
      <c r="C83" s="44">
        <v>0</v>
      </c>
      <c r="D83" s="44">
        <v>0</v>
      </c>
      <c r="E83" s="44">
        <v>0</v>
      </c>
      <c r="F83" s="44">
        <f>(F$37+F$38+F$39)/F$7</f>
        <v>2.1813207400872665</v>
      </c>
      <c r="G83" s="35">
        <v>0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6"/>
      <c r="R83"/>
    </row>
    <row r="84" spans="1:19" ht="18.75" customHeight="1">
      <c r="A84" s="17" t="s">
        <v>92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44">
        <f>(G$37+G$38+G$39)/G$7</f>
        <v>1.7297801050959765</v>
      </c>
      <c r="H84" s="44">
        <v>0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S84"/>
    </row>
    <row r="85" spans="1:20" ht="18.75" customHeight="1">
      <c r="A85" s="17" t="s">
        <v>93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2.034588940205694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0" ht="18.75" customHeight="1">
      <c r="A86" s="17" t="s">
        <v>94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1.991085465764627</v>
      </c>
      <c r="I86" s="44">
        <v>0</v>
      </c>
      <c r="J86" s="44">
        <v>0</v>
      </c>
      <c r="K86" s="35">
        <v>0</v>
      </c>
      <c r="L86" s="44">
        <v>0</v>
      </c>
      <c r="M86" s="44">
        <v>0</v>
      </c>
      <c r="N86" s="29"/>
      <c r="T86"/>
    </row>
    <row r="87" spans="1:21" ht="18.75" customHeight="1">
      <c r="A87" s="17" t="s">
        <v>95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f>(I$37+I$38+I$39)/I$7</f>
        <v>1.9762577573047295</v>
      </c>
      <c r="J87" s="44">
        <v>0</v>
      </c>
      <c r="K87" s="35">
        <v>0</v>
      </c>
      <c r="L87" s="44">
        <v>0</v>
      </c>
      <c r="M87" s="44">
        <v>0</v>
      </c>
      <c r="N87" s="26"/>
      <c r="U87"/>
    </row>
    <row r="88" spans="1:22" ht="18.75" customHeight="1">
      <c r="A88" s="17" t="s">
        <v>96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f>(J$37+J$38+J$39)/J$7</f>
        <v>2.2260038829807103</v>
      </c>
      <c r="K88" s="35">
        <v>0</v>
      </c>
      <c r="L88" s="44">
        <v>0</v>
      </c>
      <c r="M88" s="44">
        <v>0</v>
      </c>
      <c r="N88" s="29"/>
      <c r="V88"/>
    </row>
    <row r="89" spans="1:23" ht="18.75" customHeight="1">
      <c r="A89" s="17" t="s">
        <v>97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22">
        <f>(K$37+K$38+K$39)/K$7</f>
        <v>2.1284102078669878</v>
      </c>
      <c r="L89" s="44">
        <v>0</v>
      </c>
      <c r="M89" s="44">
        <v>0</v>
      </c>
      <c r="N89" s="26"/>
      <c r="W89"/>
    </row>
    <row r="90" spans="1:24" ht="18.75" customHeight="1">
      <c r="A90" s="17" t="s">
        <v>98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v>0</v>
      </c>
      <c r="K90" s="44">
        <v>0</v>
      </c>
      <c r="L90" s="44">
        <f>(L$37+L$38+L$39)/L$7</f>
        <v>2.5269939946356064</v>
      </c>
      <c r="M90" s="44">
        <v>0</v>
      </c>
      <c r="N90" s="62"/>
      <c r="X90"/>
    </row>
    <row r="91" spans="1:25" ht="18.75" customHeight="1">
      <c r="A91" s="34" t="s">
        <v>99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9">
        <f>(M$37+M$38+M$39)/M$7</f>
        <v>2.4754218294378636</v>
      </c>
      <c r="N91" s="50"/>
      <c r="Y91"/>
    </row>
    <row r="92" spans="1:13" ht="54" customHeight="1">
      <c r="A92" s="72" t="s">
        <v>102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</row>
    <row r="95" ht="14.25">
      <c r="B95" s="40"/>
    </row>
    <row r="96" ht="14.25">
      <c r="H96" s="41"/>
    </row>
    <row r="98" spans="8:11" ht="14.25">
      <c r="H98" s="42"/>
      <c r="I98" s="43"/>
      <c r="J98" s="43"/>
      <c r="K98" s="43"/>
    </row>
  </sheetData>
  <sheetProtection/>
  <mergeCells count="7">
    <mergeCell ref="A92:M92"/>
    <mergeCell ref="A76:N76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2017-08-17T18:23:11Z</dcterms:modified>
  <cp:category/>
  <cp:version/>
  <cp:contentType/>
  <cp:contentStatus/>
</cp:coreProperties>
</file>