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<sst xmlns="http://schemas.openxmlformats.org/spreadsheetml/2006/main" count="108" uniqueCount="106">
  <si>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</si>
  <si>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</si>
  <si>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</si>
  <si>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</si>
  <si>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</si>
  <si>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</si>
  <si>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</si>
  <si>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</si>
  <si>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</si>
  <si>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</si>
  <si>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</si>
  <si>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</si>
  <si>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</si>
  <si>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</si>
  <si>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</si>
  <si>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</si>
  <si>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</si>
  <si>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</si>
  <si>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</si>
  <si>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</si>
  <si>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</si>
  <si>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</si>
  <si>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</si>
  <si>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</si>
  <si>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</si>
  <si>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</si>
  <si>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</si>
  <si>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</si>
  <si>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</si>
  <si>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</si>
  <si>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</si>
  <si>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</si>
  <si>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</si>
  <si>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</si>
  <si>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</si>
  <si>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</si>
  <si>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</si>
  <si>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</si>
  <si>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</si>
  <si>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</si>
  <si>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</si>
  <si>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</si>
  <si>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</si>
  <si>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</si>
  <si>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</si>
  <si>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</si>
  <si>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</si>
  <si>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</si>
  <si>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</si>
  <si>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</si>
  <si>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</si>
  <si>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</si>
  <si>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</si>
  <si>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</si>
  <si>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</si>
  <si>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</si>
  <si>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</si>
  <si>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</si>
  <si>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</si>
  <si>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</si>
  <si>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</si>
  <si>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</si>
  <si>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</si>
  <si>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</si>
  <si>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</si>
  <si>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</si>
  <si>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</si>
  <si>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</si>
  <si>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</si>
  <si>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</si>
  <si>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</si>
  <si>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</si>
  <si>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</si>
  <si>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</si>
  <si>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</si>
  <si>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</si>
  <si>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</si>
  <si>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</si>
  <si>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</si>
  <si>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</si>
  <si>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</si>
  <si>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</si>
  <si>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</si>
  <si>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</si>
  <si>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</si>
  <si>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</si>
  <si>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</si>
  <si>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</si>
  <si>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</si>
  <si>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</si>
  <si>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</si>
  <si>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</si>
  <si>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</si>
  <si>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</si>
  <si>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</si>
  <si>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</si>
  <si>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</si>
  <si>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</si>
  <si>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</si>
  <si>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04/08/17 - VENCIMENTO 11/08/17</t>
  </si>
  <si>
    <t>5.2.8. Ajuste de Remuneração Previsto Contratualmente (1)</t>
  </si>
  <si>
    <t>5.2.10. Ajuste de Remuneração Previsto Contratualmente  Ar-condicionado (2)</t>
  </si>
  <si>
    <t>5.2.9. Ajuste de Remuneração Previsto Contratualmente  Ar-condicionado (2)</t>
  </si>
  <si>
    <t>5.3. Revisão de Remuneração pelo Transporte Coletivo (3)</t>
  </si>
  <si>
    <t>8. Tarifa de Remuneração por Passageiro (4)</t>
  </si>
  <si>
    <t>Nota:  (1) Ajuste de remuneração previsto contratualmente, período de 26/06 a 24/07/17, parcela 06/20.
              (2) Revisão da remuneração do ar-condicionado previsto contratualmente, períodos de 04/05 a 24/05 e 25/05 a 25/06/17.
              (4) Revisão de passageiros transportados período de 21 a 31/07/17, área 3.1, total de 61.625 passageiros.
             (3) 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</si>
</sst>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0" borderId="15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97</xdr:row>
      <xdr:rowOff>0</xdr:rowOff>
    </xdr:from>
    <xdr:to>
      <xdr:col>2</xdr:col>
      <xdr:colOff>638175</xdr:colOff>
      <xdr:row>97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4791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638175</xdr:colOff>
      <xdr:row>97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4791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638175</xdr:colOff>
      <xdr:row>97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4791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10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375" style="1" bestFit="1" customWidth="1"/>
    <col min="16" max="16384" width="9.00390625" style="1" customWidth="1"/>
  </cols>
  <sheetData>
    <row r="1" spans="1:14" ht="21">
      <c r="A1" s="70" t="s">
        <v>34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21">
      <c r="A2" s="71" t="s">
        <v>99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2" t="s">
        <v>1</v>
      </c>
      <c r="B4" s="72" t="s">
        <v>42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3" t="s">
        <v>2</v>
      </c>
    </row>
    <row r="5" spans="1:14" ht="42" customHeight="1">
      <c r="A5" s="72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2"/>
    </row>
    <row r="6" spans="1:14" ht="20.25" customHeight="1">
      <c r="A6" s="72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2"/>
    </row>
    <row r="7" spans="1:25" ht="18.75" customHeight="1">
      <c r="A7" s="9" t="s">
        <v>3</v>
      </c>
      <c r="B7" s="10">
        <f>B8+B20+B24</f>
        <v>501039</v>
      </c>
      <c r="C7" s="10">
        <f>C8+C20+C24</f>
        <v>314640</v>
      </c>
      <c r="D7" s="10">
        <f>D8+D20+D24</f>
        <v>380136</v>
      </c>
      <c r="E7" s="10">
        <f>E8+E20+E24</f>
        <v>51301</v>
      </c>
      <c r="F7" s="10">
        <f aca="true" t="shared" si="0" ref="F7:M7">F8+F20+F24</f>
        <v>321486</v>
      </c>
      <c r="G7" s="10">
        <f t="shared" si="0"/>
        <v>512301</v>
      </c>
      <c r="H7" s="10">
        <f t="shared" si="0"/>
        <v>454858</v>
      </c>
      <c r="I7" s="10">
        <f t="shared" si="0"/>
        <v>411398</v>
      </c>
      <c r="J7" s="10">
        <f t="shared" si="0"/>
        <v>294561</v>
      </c>
      <c r="K7" s="10">
        <f t="shared" si="0"/>
        <v>365518</v>
      </c>
      <c r="L7" s="10">
        <f t="shared" si="0"/>
        <v>148689</v>
      </c>
      <c r="M7" s="10">
        <f t="shared" si="0"/>
        <v>89046</v>
      </c>
      <c r="N7" s="10">
        <f>+N8+N20+N24</f>
        <v>3844973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218307</v>
      </c>
      <c r="C8" s="12">
        <f>+C9+C12+C16</f>
        <v>150521</v>
      </c>
      <c r="D8" s="12">
        <f>+D9+D12+D16</f>
        <v>192736</v>
      </c>
      <c r="E8" s="12">
        <f>+E9+E12+E16</f>
        <v>23373</v>
      </c>
      <c r="F8" s="12">
        <f aca="true" t="shared" si="1" ref="F8:M8">+F9+F12+F16</f>
        <v>151510</v>
      </c>
      <c r="G8" s="12">
        <f t="shared" si="1"/>
        <v>247285</v>
      </c>
      <c r="H8" s="12">
        <f t="shared" si="1"/>
        <v>213069</v>
      </c>
      <c r="I8" s="12">
        <f t="shared" si="1"/>
        <v>198319</v>
      </c>
      <c r="J8" s="12">
        <f t="shared" si="1"/>
        <v>141429</v>
      </c>
      <c r="K8" s="12">
        <f t="shared" si="1"/>
        <v>164804</v>
      </c>
      <c r="L8" s="12">
        <f t="shared" si="1"/>
        <v>76467</v>
      </c>
      <c r="M8" s="12">
        <f t="shared" si="1"/>
        <v>47309</v>
      </c>
      <c r="N8" s="12">
        <f>SUM(B8:M8)</f>
        <v>1825129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19973</v>
      </c>
      <c r="C9" s="14">
        <v>17385</v>
      </c>
      <c r="D9" s="14">
        <v>14701</v>
      </c>
      <c r="E9" s="14">
        <v>1464</v>
      </c>
      <c r="F9" s="14">
        <v>12243</v>
      </c>
      <c r="G9" s="14">
        <v>21955</v>
      </c>
      <c r="H9" s="14">
        <v>25836</v>
      </c>
      <c r="I9" s="14">
        <v>12047</v>
      </c>
      <c r="J9" s="14">
        <v>15779</v>
      </c>
      <c r="K9" s="14">
        <v>12316</v>
      </c>
      <c r="L9" s="14">
        <v>8771</v>
      </c>
      <c r="M9" s="14">
        <v>5569</v>
      </c>
      <c r="N9" s="12">
        <f aca="true" t="shared" si="2" ref="N9:N19">SUM(B9:M9)</f>
        <v>168039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19973</v>
      </c>
      <c r="C10" s="14">
        <f>+C9-C11</f>
        <v>17385</v>
      </c>
      <c r="D10" s="14">
        <f>+D9-D11</f>
        <v>14701</v>
      </c>
      <c r="E10" s="14">
        <f>+E9-E11</f>
        <v>1464</v>
      </c>
      <c r="F10" s="14">
        <f aca="true" t="shared" si="3" ref="F10:M10">+F9-F11</f>
        <v>12243</v>
      </c>
      <c r="G10" s="14">
        <f t="shared" si="3"/>
        <v>21955</v>
      </c>
      <c r="H10" s="14">
        <f t="shared" si="3"/>
        <v>25836</v>
      </c>
      <c r="I10" s="14">
        <f t="shared" si="3"/>
        <v>12047</v>
      </c>
      <c r="J10" s="14">
        <f t="shared" si="3"/>
        <v>15779</v>
      </c>
      <c r="K10" s="14">
        <f t="shared" si="3"/>
        <v>12316</v>
      </c>
      <c r="L10" s="14">
        <f t="shared" si="3"/>
        <v>8771</v>
      </c>
      <c r="M10" s="14">
        <f t="shared" si="3"/>
        <v>5569</v>
      </c>
      <c r="N10" s="12">
        <f t="shared" si="2"/>
        <v>168039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185897</v>
      </c>
      <c r="C12" s="14">
        <f>C13+C14+C15</f>
        <v>125211</v>
      </c>
      <c r="D12" s="14">
        <f>D13+D14+D15</f>
        <v>168168</v>
      </c>
      <c r="E12" s="14">
        <f>E13+E14+E15</f>
        <v>20605</v>
      </c>
      <c r="F12" s="14">
        <f aca="true" t="shared" si="4" ref="F12:M12">F13+F14+F15</f>
        <v>130738</v>
      </c>
      <c r="G12" s="14">
        <f t="shared" si="4"/>
        <v>210650</v>
      </c>
      <c r="H12" s="14">
        <f t="shared" si="4"/>
        <v>175475</v>
      </c>
      <c r="I12" s="14">
        <f t="shared" si="4"/>
        <v>174297</v>
      </c>
      <c r="J12" s="14">
        <f t="shared" si="4"/>
        <v>117715</v>
      </c>
      <c r="K12" s="14">
        <f t="shared" si="4"/>
        <v>141626</v>
      </c>
      <c r="L12" s="14">
        <f t="shared" si="4"/>
        <v>63737</v>
      </c>
      <c r="M12" s="14">
        <f t="shared" si="4"/>
        <v>39749</v>
      </c>
      <c r="N12" s="12">
        <f t="shared" si="2"/>
        <v>1553868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87749</v>
      </c>
      <c r="C13" s="14">
        <v>60398</v>
      </c>
      <c r="D13" s="14">
        <v>77262</v>
      </c>
      <c r="E13" s="14">
        <v>9843</v>
      </c>
      <c r="F13" s="14">
        <v>60198</v>
      </c>
      <c r="G13" s="14">
        <v>99158</v>
      </c>
      <c r="H13" s="14">
        <v>87343</v>
      </c>
      <c r="I13" s="14">
        <v>85019</v>
      </c>
      <c r="J13" s="14">
        <v>55553</v>
      </c>
      <c r="K13" s="14">
        <v>66525</v>
      </c>
      <c r="L13" s="14">
        <v>29750</v>
      </c>
      <c r="M13" s="14">
        <v>18112</v>
      </c>
      <c r="N13" s="12">
        <f t="shared" si="2"/>
        <v>736910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94328</v>
      </c>
      <c r="C14" s="14">
        <v>60873</v>
      </c>
      <c r="D14" s="14">
        <v>88305</v>
      </c>
      <c r="E14" s="14">
        <v>10171</v>
      </c>
      <c r="F14" s="14">
        <v>67513</v>
      </c>
      <c r="G14" s="14">
        <v>104531</v>
      </c>
      <c r="H14" s="14">
        <v>83658</v>
      </c>
      <c r="I14" s="14">
        <v>86979</v>
      </c>
      <c r="J14" s="14">
        <v>59396</v>
      </c>
      <c r="K14" s="14">
        <v>72354</v>
      </c>
      <c r="L14" s="14">
        <v>32461</v>
      </c>
      <c r="M14" s="14">
        <v>20899</v>
      </c>
      <c r="N14" s="12">
        <f t="shared" si="2"/>
        <v>781468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3820</v>
      </c>
      <c r="C15" s="14">
        <v>3940</v>
      </c>
      <c r="D15" s="14">
        <v>2601</v>
      </c>
      <c r="E15" s="14">
        <v>591</v>
      </c>
      <c r="F15" s="14">
        <v>3027</v>
      </c>
      <c r="G15" s="14">
        <v>6961</v>
      </c>
      <c r="H15" s="14">
        <v>4474</v>
      </c>
      <c r="I15" s="14">
        <v>2299</v>
      </c>
      <c r="J15" s="14">
        <v>2766</v>
      </c>
      <c r="K15" s="14">
        <v>2747</v>
      </c>
      <c r="L15" s="14">
        <v>1526</v>
      </c>
      <c r="M15" s="14">
        <v>738</v>
      </c>
      <c r="N15" s="12">
        <f t="shared" si="2"/>
        <v>35490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12437</v>
      </c>
      <c r="C16" s="14">
        <f>C17+C18+C19</f>
        <v>7925</v>
      </c>
      <c r="D16" s="14">
        <f>D17+D18+D19</f>
        <v>9867</v>
      </c>
      <c r="E16" s="14">
        <f>E17+E18+E19</f>
        <v>1304</v>
      </c>
      <c r="F16" s="14">
        <f aca="true" t="shared" si="5" ref="F16:M16">F17+F18+F19</f>
        <v>8529</v>
      </c>
      <c r="G16" s="14">
        <f t="shared" si="5"/>
        <v>14680</v>
      </c>
      <c r="H16" s="14">
        <f t="shared" si="5"/>
        <v>11758</v>
      </c>
      <c r="I16" s="14">
        <f t="shared" si="5"/>
        <v>11975</v>
      </c>
      <c r="J16" s="14">
        <f t="shared" si="5"/>
        <v>7935</v>
      </c>
      <c r="K16" s="14">
        <f t="shared" si="5"/>
        <v>10862</v>
      </c>
      <c r="L16" s="14">
        <f t="shared" si="5"/>
        <v>3959</v>
      </c>
      <c r="M16" s="14">
        <f t="shared" si="5"/>
        <v>1991</v>
      </c>
      <c r="N16" s="12">
        <f t="shared" si="2"/>
        <v>103222</v>
      </c>
    </row>
    <row r="17" spans="1:25" ht="18.75" customHeight="1">
      <c r="A17" s="15" t="s">
        <v>16</v>
      </c>
      <c r="B17" s="14">
        <v>12275</v>
      </c>
      <c r="C17" s="14">
        <v>7834</v>
      </c>
      <c r="D17" s="14">
        <v>9767</v>
      </c>
      <c r="E17" s="14">
        <v>1289</v>
      </c>
      <c r="F17" s="14">
        <v>8428</v>
      </c>
      <c r="G17" s="14">
        <v>14554</v>
      </c>
      <c r="H17" s="14">
        <v>11600</v>
      </c>
      <c r="I17" s="14">
        <v>11865</v>
      </c>
      <c r="J17" s="14">
        <v>7818</v>
      </c>
      <c r="K17" s="14">
        <v>10745</v>
      </c>
      <c r="L17" s="14">
        <v>3894</v>
      </c>
      <c r="M17" s="14">
        <v>1947</v>
      </c>
      <c r="N17" s="12">
        <f t="shared" si="2"/>
        <v>102016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160</v>
      </c>
      <c r="C18" s="14">
        <v>86</v>
      </c>
      <c r="D18" s="14">
        <v>96</v>
      </c>
      <c r="E18" s="14">
        <v>14</v>
      </c>
      <c r="F18" s="14">
        <v>99</v>
      </c>
      <c r="G18" s="14">
        <v>122</v>
      </c>
      <c r="H18" s="14">
        <v>157</v>
      </c>
      <c r="I18" s="14">
        <v>104</v>
      </c>
      <c r="J18" s="14">
        <v>117</v>
      </c>
      <c r="K18" s="14">
        <v>110</v>
      </c>
      <c r="L18" s="14">
        <v>65</v>
      </c>
      <c r="M18" s="14">
        <v>44</v>
      </c>
      <c r="N18" s="12">
        <f t="shared" si="2"/>
        <v>1174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2</v>
      </c>
      <c r="C19" s="14">
        <v>5</v>
      </c>
      <c r="D19" s="14">
        <v>4</v>
      </c>
      <c r="E19" s="14">
        <v>1</v>
      </c>
      <c r="F19" s="14">
        <v>2</v>
      </c>
      <c r="G19" s="14">
        <v>4</v>
      </c>
      <c r="H19" s="14">
        <v>1</v>
      </c>
      <c r="I19" s="14">
        <v>6</v>
      </c>
      <c r="J19" s="14">
        <v>0</v>
      </c>
      <c r="K19" s="14">
        <v>7</v>
      </c>
      <c r="L19" s="14">
        <v>0</v>
      </c>
      <c r="M19" s="14">
        <v>0</v>
      </c>
      <c r="N19" s="12">
        <f t="shared" si="2"/>
        <v>32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135714</v>
      </c>
      <c r="C20" s="18">
        <f>C21+C22+C23</f>
        <v>71977</v>
      </c>
      <c r="D20" s="18">
        <f>D21+D22+D23</f>
        <v>79308</v>
      </c>
      <c r="E20" s="18">
        <f>E21+E22+E23</f>
        <v>10754</v>
      </c>
      <c r="F20" s="18">
        <f aca="true" t="shared" si="6" ref="F20:M20">F21+F22+F23</f>
        <v>68732</v>
      </c>
      <c r="G20" s="18">
        <f t="shared" si="6"/>
        <v>110870</v>
      </c>
      <c r="H20" s="18">
        <f t="shared" si="6"/>
        <v>113726</v>
      </c>
      <c r="I20" s="18">
        <f t="shared" si="6"/>
        <v>106848</v>
      </c>
      <c r="J20" s="18">
        <f t="shared" si="6"/>
        <v>71606</v>
      </c>
      <c r="K20" s="18">
        <f t="shared" si="6"/>
        <v>110830</v>
      </c>
      <c r="L20" s="18">
        <f t="shared" si="6"/>
        <v>41911</v>
      </c>
      <c r="M20" s="18">
        <f t="shared" si="6"/>
        <v>24217</v>
      </c>
      <c r="N20" s="12">
        <f aca="true" t="shared" si="7" ref="N20:N26">SUM(B20:M20)</f>
        <v>946493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68338</v>
      </c>
      <c r="C21" s="14">
        <v>38615</v>
      </c>
      <c r="D21" s="14">
        <v>39727</v>
      </c>
      <c r="E21" s="14">
        <v>5851</v>
      </c>
      <c r="F21" s="14">
        <v>34861</v>
      </c>
      <c r="G21" s="14">
        <v>57025</v>
      </c>
      <c r="H21" s="14">
        <v>61975</v>
      </c>
      <c r="I21" s="14">
        <v>56922</v>
      </c>
      <c r="J21" s="14">
        <v>37390</v>
      </c>
      <c r="K21" s="14">
        <v>56830</v>
      </c>
      <c r="L21" s="14">
        <v>21638</v>
      </c>
      <c r="M21" s="14">
        <v>12194</v>
      </c>
      <c r="N21" s="12">
        <f t="shared" si="7"/>
        <v>491366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65479</v>
      </c>
      <c r="C22" s="14">
        <v>31967</v>
      </c>
      <c r="D22" s="14">
        <v>38613</v>
      </c>
      <c r="E22" s="14">
        <v>4701</v>
      </c>
      <c r="F22" s="14">
        <v>32678</v>
      </c>
      <c r="G22" s="14">
        <v>51413</v>
      </c>
      <c r="H22" s="14">
        <v>49995</v>
      </c>
      <c r="I22" s="14">
        <v>48777</v>
      </c>
      <c r="J22" s="14">
        <v>33107</v>
      </c>
      <c r="K22" s="14">
        <v>52480</v>
      </c>
      <c r="L22" s="14">
        <v>19589</v>
      </c>
      <c r="M22" s="14">
        <v>11714</v>
      </c>
      <c r="N22" s="12">
        <f t="shared" si="7"/>
        <v>440513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1897</v>
      </c>
      <c r="C23" s="14">
        <v>1395</v>
      </c>
      <c r="D23" s="14">
        <v>968</v>
      </c>
      <c r="E23" s="14">
        <v>202</v>
      </c>
      <c r="F23" s="14">
        <v>1193</v>
      </c>
      <c r="G23" s="14">
        <v>2432</v>
      </c>
      <c r="H23" s="14">
        <v>1756</v>
      </c>
      <c r="I23" s="14">
        <v>1149</v>
      </c>
      <c r="J23" s="14">
        <v>1109</v>
      </c>
      <c r="K23" s="14">
        <v>1520</v>
      </c>
      <c r="L23" s="14">
        <v>684</v>
      </c>
      <c r="M23" s="14">
        <v>309</v>
      </c>
      <c r="N23" s="12">
        <f t="shared" si="7"/>
        <v>14614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147018</v>
      </c>
      <c r="C24" s="14">
        <f>C25+C26</f>
        <v>92142</v>
      </c>
      <c r="D24" s="14">
        <f>D25+D26</f>
        <v>108092</v>
      </c>
      <c r="E24" s="14">
        <f>E25+E26</f>
        <v>17174</v>
      </c>
      <c r="F24" s="14">
        <f aca="true" t="shared" si="8" ref="F24:M24">F25+F26</f>
        <v>101244</v>
      </c>
      <c r="G24" s="14">
        <f t="shared" si="8"/>
        <v>154146</v>
      </c>
      <c r="H24" s="14">
        <f t="shared" si="8"/>
        <v>128063</v>
      </c>
      <c r="I24" s="14">
        <f t="shared" si="8"/>
        <v>106231</v>
      </c>
      <c r="J24" s="14">
        <f t="shared" si="8"/>
        <v>81526</v>
      </c>
      <c r="K24" s="14">
        <f t="shared" si="8"/>
        <v>89884</v>
      </c>
      <c r="L24" s="14">
        <f t="shared" si="8"/>
        <v>30311</v>
      </c>
      <c r="M24" s="14">
        <f t="shared" si="8"/>
        <v>17520</v>
      </c>
      <c r="N24" s="12">
        <f t="shared" si="7"/>
        <v>1073351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45</v>
      </c>
      <c r="B25" s="14">
        <v>68833</v>
      </c>
      <c r="C25" s="14">
        <v>50116</v>
      </c>
      <c r="D25" s="14">
        <v>56200</v>
      </c>
      <c r="E25" s="14">
        <v>9973</v>
      </c>
      <c r="F25" s="14">
        <v>53421</v>
      </c>
      <c r="G25" s="14">
        <v>85267</v>
      </c>
      <c r="H25" s="14">
        <v>72820</v>
      </c>
      <c r="I25" s="14">
        <v>51766</v>
      </c>
      <c r="J25" s="14">
        <v>45164</v>
      </c>
      <c r="K25" s="14">
        <v>45112</v>
      </c>
      <c r="L25" s="14">
        <v>15191</v>
      </c>
      <c r="M25" s="14">
        <v>7759</v>
      </c>
      <c r="N25" s="12">
        <f t="shared" si="7"/>
        <v>561622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46</v>
      </c>
      <c r="B26" s="14">
        <v>78185</v>
      </c>
      <c r="C26" s="14">
        <v>42026</v>
      </c>
      <c r="D26" s="14">
        <v>51892</v>
      </c>
      <c r="E26" s="14">
        <v>7201</v>
      </c>
      <c r="F26" s="14">
        <v>47823</v>
      </c>
      <c r="G26" s="14">
        <v>68879</v>
      </c>
      <c r="H26" s="14">
        <v>55243</v>
      </c>
      <c r="I26" s="14">
        <v>54465</v>
      </c>
      <c r="J26" s="14">
        <v>36362</v>
      </c>
      <c r="K26" s="14">
        <v>44772</v>
      </c>
      <c r="L26" s="14">
        <v>15120</v>
      </c>
      <c r="M26" s="14">
        <v>9761</v>
      </c>
      <c r="N26" s="12">
        <f t="shared" si="7"/>
        <v>511729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47</v>
      </c>
      <c r="B28" s="23">
        <f>B29+B30</f>
        <v>2.08270546</v>
      </c>
      <c r="C28" s="23">
        <f aca="true" t="shared" si="9" ref="C28:M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 t="shared" si="9"/>
        <v>2.0187000000000004</v>
      </c>
      <c r="I28" s="23">
        <f t="shared" si="9"/>
        <v>1.9703118</v>
      </c>
      <c r="J28" s="23">
        <f t="shared" si="9"/>
        <v>2.2191343</v>
      </c>
      <c r="K28" s="23">
        <f t="shared" si="9"/>
        <v>2.12144976</v>
      </c>
      <c r="L28" s="23">
        <f t="shared" si="9"/>
        <v>2.5186314299999997</v>
      </c>
      <c r="M28" s="23">
        <f t="shared" si="9"/>
        <v>2.46767856</v>
      </c>
      <c r="N28" s="64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48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2.0243</v>
      </c>
      <c r="I29" s="23">
        <v>1.976</v>
      </c>
      <c r="J29" s="23">
        <v>2.2255</v>
      </c>
      <c r="K29" s="23">
        <v>2.1277</v>
      </c>
      <c r="L29" s="23">
        <v>2.526</v>
      </c>
      <c r="M29" s="23">
        <v>2.475</v>
      </c>
      <c r="N29" s="24"/>
    </row>
    <row r="30" spans="1:25" ht="18.75" customHeight="1">
      <c r="A30" s="52" t="s">
        <v>49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5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4"/>
    </row>
    <row r="32" spans="1:14" ht="18.75" customHeight="1">
      <c r="A32" s="55" t="s">
        <v>50</v>
      </c>
      <c r="B32" s="56">
        <f>B33*B34</f>
        <v>3257.0800000000004</v>
      </c>
      <c r="C32" s="56">
        <f aca="true" t="shared" si="10" ref="C32:M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2897.56</v>
      </c>
      <c r="I32" s="56">
        <f t="shared" si="10"/>
        <v>2546.6000000000004</v>
      </c>
      <c r="J32" s="56">
        <f t="shared" si="10"/>
        <v>2118.6</v>
      </c>
      <c r="K32" s="56">
        <f t="shared" si="10"/>
        <v>2602.2400000000002</v>
      </c>
      <c r="L32" s="56">
        <f t="shared" si="10"/>
        <v>1271.16</v>
      </c>
      <c r="M32" s="56">
        <f t="shared" si="10"/>
        <v>719.0400000000001</v>
      </c>
      <c r="N32" s="25">
        <f>SUM(B32:M32)</f>
        <v>25436.04</v>
      </c>
    </row>
    <row r="33" spans="1:25" ht="18.75" customHeight="1">
      <c r="A33" s="52" t="s">
        <v>51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677</v>
      </c>
      <c r="I33" s="58">
        <v>595</v>
      </c>
      <c r="J33" s="58">
        <v>495</v>
      </c>
      <c r="K33" s="58">
        <v>608</v>
      </c>
      <c r="L33" s="58">
        <v>297</v>
      </c>
      <c r="M33" s="58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2" t="s">
        <v>52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4"/>
    </row>
    <row r="36" spans="1:14" ht="18.75" customHeight="1">
      <c r="A36" s="59" t="s">
        <v>53</v>
      </c>
      <c r="B36" s="60">
        <f>B37+B38+B39+B40</f>
        <v>1046773.7409729401</v>
      </c>
      <c r="C36" s="60">
        <f aca="true" t="shared" si="11" ref="C36:M36">C37+C38+C39+C40</f>
        <v>635489.2605199999</v>
      </c>
      <c r="D36" s="60">
        <f t="shared" si="11"/>
        <v>720408.7994068002</v>
      </c>
      <c r="E36" s="60">
        <f t="shared" si="11"/>
        <v>133409.0818384</v>
      </c>
      <c r="F36" s="60">
        <f t="shared" si="11"/>
        <v>701374.8198862999</v>
      </c>
      <c r="G36" s="60">
        <f t="shared" si="11"/>
        <v>886278.9248</v>
      </c>
      <c r="H36" s="60">
        <f t="shared" si="11"/>
        <v>921119.4046000002</v>
      </c>
      <c r="I36" s="60">
        <f t="shared" si="11"/>
        <v>817186.6138964</v>
      </c>
      <c r="J36" s="60">
        <f t="shared" si="11"/>
        <v>659291.5885422999</v>
      </c>
      <c r="K36" s="60">
        <f t="shared" si="11"/>
        <v>782087.3433756799</v>
      </c>
      <c r="L36" s="60">
        <f t="shared" si="11"/>
        <v>375763.94869526994</v>
      </c>
      <c r="M36" s="60">
        <f t="shared" si="11"/>
        <v>220455.94505376002</v>
      </c>
      <c r="N36" s="60">
        <f>N37+N38+N39+N40</f>
        <v>7899639.471587849</v>
      </c>
    </row>
    <row r="37" spans="1:14" ht="18.75" customHeight="1">
      <c r="A37" s="57" t="s">
        <v>54</v>
      </c>
      <c r="B37" s="54">
        <f aca="true" t="shared" si="12" ref="B37:M37">B29*B7</f>
        <v>1046620.3671000001</v>
      </c>
      <c r="C37" s="54">
        <f t="shared" si="12"/>
        <v>634943.5199999999</v>
      </c>
      <c r="D37" s="54">
        <f t="shared" si="12"/>
        <v>710170.0752000001</v>
      </c>
      <c r="E37" s="54">
        <f t="shared" si="12"/>
        <v>133085.05419999998</v>
      </c>
      <c r="F37" s="54">
        <f t="shared" si="12"/>
        <v>701257.4117999999</v>
      </c>
      <c r="G37" s="54">
        <f t="shared" si="12"/>
        <v>886229.4999</v>
      </c>
      <c r="H37" s="54">
        <f t="shared" si="12"/>
        <v>920769.0494000001</v>
      </c>
      <c r="I37" s="54">
        <f t="shared" si="12"/>
        <v>812922.448</v>
      </c>
      <c r="J37" s="54">
        <f t="shared" si="12"/>
        <v>655545.5055</v>
      </c>
      <c r="K37" s="54">
        <f t="shared" si="12"/>
        <v>777712.6486</v>
      </c>
      <c r="L37" s="54">
        <f t="shared" si="12"/>
        <v>375588.414</v>
      </c>
      <c r="M37" s="54">
        <f t="shared" si="12"/>
        <v>220388.85</v>
      </c>
      <c r="N37" s="56">
        <f>SUM(B37:M37)</f>
        <v>7875232.843699999</v>
      </c>
    </row>
    <row r="38" spans="1:14" ht="18.75" customHeight="1">
      <c r="A38" s="57" t="s">
        <v>55</v>
      </c>
      <c r="B38" s="54">
        <f aca="true" t="shared" si="13" ref="B38:M38">B30*B7</f>
        <v>-3103.70612706</v>
      </c>
      <c r="C38" s="54">
        <f t="shared" si="13"/>
        <v>-1846.77948</v>
      </c>
      <c r="D38" s="54">
        <f t="shared" si="13"/>
        <v>-2109.7357932</v>
      </c>
      <c r="E38" s="54">
        <f t="shared" si="13"/>
        <v>-322.25236160000003</v>
      </c>
      <c r="F38" s="54">
        <f t="shared" si="13"/>
        <v>-2043.9919137000002</v>
      </c>
      <c r="G38" s="54">
        <f t="shared" si="13"/>
        <v>-2612.7351000000003</v>
      </c>
      <c r="H38" s="54">
        <f t="shared" si="13"/>
        <v>-2547.2048</v>
      </c>
      <c r="I38" s="54">
        <f t="shared" si="13"/>
        <v>-2340.1141036</v>
      </c>
      <c r="J38" s="54">
        <f t="shared" si="13"/>
        <v>-1875.0869577</v>
      </c>
      <c r="K38" s="54">
        <f t="shared" si="13"/>
        <v>-2284.57522432</v>
      </c>
      <c r="L38" s="54">
        <f t="shared" si="13"/>
        <v>-1095.62530473</v>
      </c>
      <c r="M38" s="54">
        <f t="shared" si="13"/>
        <v>-651.94494624</v>
      </c>
      <c r="N38" s="25">
        <f>SUM(B38:M38)</f>
        <v>-22833.752112150003</v>
      </c>
    </row>
    <row r="39" spans="1:14" ht="18.75" customHeight="1">
      <c r="A39" s="57" t="s">
        <v>56</v>
      </c>
      <c r="B39" s="54">
        <f aca="true" t="shared" si="14" ref="B39:M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2897.56</v>
      </c>
      <c r="I39" s="54">
        <f t="shared" si="14"/>
        <v>2546.6000000000004</v>
      </c>
      <c r="J39" s="54">
        <f t="shared" si="14"/>
        <v>2118.6</v>
      </c>
      <c r="K39" s="54">
        <f t="shared" si="14"/>
        <v>2602.2400000000002</v>
      </c>
      <c r="L39" s="54">
        <f t="shared" si="14"/>
        <v>1271.16</v>
      </c>
      <c r="M39" s="54">
        <f t="shared" si="14"/>
        <v>719.0400000000001</v>
      </c>
      <c r="N39" s="56">
        <f>SUM(B39:M39)</f>
        <v>25436.04</v>
      </c>
    </row>
    <row r="40" spans="1:25" ht="18.75" customHeight="1">
      <c r="A40" s="2" t="s">
        <v>57</v>
      </c>
      <c r="B40" s="54">
        <v>0</v>
      </c>
      <c r="C40" s="54">
        <v>0</v>
      </c>
      <c r="D40" s="54">
        <v>10187.06</v>
      </c>
      <c r="E40" s="54">
        <v>0</v>
      </c>
      <c r="F40" s="54">
        <v>0</v>
      </c>
      <c r="G40" s="54">
        <v>0</v>
      </c>
      <c r="H40" s="54">
        <v>0</v>
      </c>
      <c r="I40" s="54">
        <v>4057.68</v>
      </c>
      <c r="J40" s="54">
        <v>3502.57</v>
      </c>
      <c r="K40" s="54">
        <v>4057.03</v>
      </c>
      <c r="L40" s="54">
        <v>0</v>
      </c>
      <c r="M40" s="54">
        <v>0</v>
      </c>
      <c r="N40" s="56">
        <f>SUM(B40:M40)</f>
        <v>21804.34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1"/>
    </row>
    <row r="42" spans="1:14" ht="18.75" customHeight="1">
      <c r="A42" s="2" t="s">
        <v>58</v>
      </c>
      <c r="B42" s="25">
        <f>+B43+B46+B57+B58</f>
        <v>-108816.40999999999</v>
      </c>
      <c r="C42" s="25">
        <f aca="true" t="shared" si="15" ref="C42:M42">+C43+C46+C57+C58</f>
        <v>-83953.88</v>
      </c>
      <c r="D42" s="25">
        <f t="shared" si="15"/>
        <v>-104400.87</v>
      </c>
      <c r="E42" s="25">
        <f t="shared" si="15"/>
        <v>112569.21</v>
      </c>
      <c r="F42" s="25">
        <f t="shared" si="15"/>
        <v>-74741.45999999999</v>
      </c>
      <c r="G42" s="25">
        <f t="shared" si="15"/>
        <v>-135336.72999999998</v>
      </c>
      <c r="H42" s="25">
        <f t="shared" si="15"/>
        <v>-130593.48</v>
      </c>
      <c r="I42" s="25">
        <f t="shared" si="15"/>
        <v>-89266.98</v>
      </c>
      <c r="J42" s="25">
        <f t="shared" si="15"/>
        <v>-73575.84999999999</v>
      </c>
      <c r="K42" s="25">
        <f t="shared" si="15"/>
        <v>-93355.70999999999</v>
      </c>
      <c r="L42" s="25">
        <f t="shared" si="15"/>
        <v>-52939.97</v>
      </c>
      <c r="M42" s="25">
        <f t="shared" si="15"/>
        <v>-39532.020000000004</v>
      </c>
      <c r="N42" s="25">
        <f>+N43+N46+N57+N58</f>
        <v>-873944.1500000001</v>
      </c>
    </row>
    <row r="43" spans="1:14" ht="18.75" customHeight="1">
      <c r="A43" s="17" t="s">
        <v>59</v>
      </c>
      <c r="B43" s="26">
        <f>B44+B45</f>
        <v>-75897.4</v>
      </c>
      <c r="C43" s="26">
        <f>C44+C45</f>
        <v>-66063</v>
      </c>
      <c r="D43" s="26">
        <f>D44+D45</f>
        <v>-55863.8</v>
      </c>
      <c r="E43" s="26">
        <f>E44+E45</f>
        <v>-5563.2</v>
      </c>
      <c r="F43" s="26">
        <f aca="true" t="shared" si="16" ref="F43:M43">F44+F45</f>
        <v>-46523.4</v>
      </c>
      <c r="G43" s="26">
        <f t="shared" si="16"/>
        <v>-83429</v>
      </c>
      <c r="H43" s="26">
        <f t="shared" si="16"/>
        <v>-98176.8</v>
      </c>
      <c r="I43" s="26">
        <f t="shared" si="16"/>
        <v>-45778.6</v>
      </c>
      <c r="J43" s="26">
        <f t="shared" si="16"/>
        <v>-59960.2</v>
      </c>
      <c r="K43" s="26">
        <f t="shared" si="16"/>
        <v>-46800.8</v>
      </c>
      <c r="L43" s="26">
        <f t="shared" si="16"/>
        <v>-33329.8</v>
      </c>
      <c r="M43" s="26">
        <f t="shared" si="16"/>
        <v>-21162.2</v>
      </c>
      <c r="N43" s="25">
        <f aca="true" t="shared" si="17" ref="N43:N58">SUM(B43:M43)</f>
        <v>-638548.2000000001</v>
      </c>
    </row>
    <row r="44" spans="1:25" ht="18.75" customHeight="1">
      <c r="A44" s="13" t="s">
        <v>60</v>
      </c>
      <c r="B44" s="20">
        <f>ROUND(-B9*$D$3,2)</f>
        <v>-75897.4</v>
      </c>
      <c r="C44" s="20">
        <f>ROUND(-C9*$D$3,2)</f>
        <v>-66063</v>
      </c>
      <c r="D44" s="20">
        <f>ROUND(-D9*$D$3,2)</f>
        <v>-55863.8</v>
      </c>
      <c r="E44" s="20">
        <f>ROUND(-E9*$D$3,2)</f>
        <v>-5563.2</v>
      </c>
      <c r="F44" s="20">
        <f aca="true" t="shared" si="18" ref="F44:M44">ROUND(-F9*$D$3,2)</f>
        <v>-46523.4</v>
      </c>
      <c r="G44" s="20">
        <f t="shared" si="18"/>
        <v>-83429</v>
      </c>
      <c r="H44" s="20">
        <f t="shared" si="18"/>
        <v>-98176.8</v>
      </c>
      <c r="I44" s="20">
        <f t="shared" si="18"/>
        <v>-45778.6</v>
      </c>
      <c r="J44" s="20">
        <f t="shared" si="18"/>
        <v>-59960.2</v>
      </c>
      <c r="K44" s="20">
        <f t="shared" si="18"/>
        <v>-46800.8</v>
      </c>
      <c r="L44" s="20">
        <f t="shared" si="18"/>
        <v>-33329.8</v>
      </c>
      <c r="M44" s="20">
        <f t="shared" si="18"/>
        <v>-21162.2</v>
      </c>
      <c r="N44" s="46">
        <f t="shared" si="17"/>
        <v>-638548.2000000001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61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6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62</v>
      </c>
      <c r="B46" s="26">
        <f>SUM(B47:B56)</f>
        <v>-32919.009999999995</v>
      </c>
      <c r="C46" s="26">
        <f aca="true" t="shared" si="20" ref="C46:N46">SUM(C47:C56)</f>
        <v>-17890.879999999997</v>
      </c>
      <c r="D46" s="26">
        <f t="shared" si="20"/>
        <v>-48537.07</v>
      </c>
      <c r="E46" s="26">
        <f t="shared" si="20"/>
        <v>-34477.649999999994</v>
      </c>
      <c r="F46" s="26">
        <f t="shared" si="20"/>
        <v>-28218.059999999998</v>
      </c>
      <c r="G46" s="26">
        <f t="shared" si="20"/>
        <v>-51907.729999999996</v>
      </c>
      <c r="H46" s="26">
        <f t="shared" si="20"/>
        <v>-32416.679999999997</v>
      </c>
      <c r="I46" s="26">
        <f t="shared" si="20"/>
        <v>-43488.38</v>
      </c>
      <c r="J46" s="26">
        <f t="shared" si="20"/>
        <v>-13615.649999999998</v>
      </c>
      <c r="K46" s="26">
        <f t="shared" si="20"/>
        <v>-46554.909999999996</v>
      </c>
      <c r="L46" s="26">
        <f t="shared" si="20"/>
        <v>-19610.170000000002</v>
      </c>
      <c r="M46" s="26">
        <f t="shared" si="20"/>
        <v>-18369.82</v>
      </c>
      <c r="N46" s="26">
        <f t="shared" si="20"/>
        <v>-388006.01</v>
      </c>
    </row>
    <row r="47" spans="1:25" ht="18.75" customHeight="1">
      <c r="A47" s="13" t="s">
        <v>63</v>
      </c>
      <c r="B47" s="24">
        <v>-31626.42</v>
      </c>
      <c r="C47" s="24">
        <v>-20107.03</v>
      </c>
      <c r="D47" s="24">
        <v>-48083.69</v>
      </c>
      <c r="E47" s="24">
        <v>-32940</v>
      </c>
      <c r="F47" s="24">
        <v>-26182.37</v>
      </c>
      <c r="G47" s="24">
        <v>-48014.75</v>
      </c>
      <c r="H47" s="24">
        <v>-30228.6</v>
      </c>
      <c r="I47" s="24">
        <v>-42089.35</v>
      </c>
      <c r="J47" s="24">
        <v>-13105.72</v>
      </c>
      <c r="K47" s="24">
        <v>-45103.31</v>
      </c>
      <c r="L47" s="24">
        <v>-19240.53</v>
      </c>
      <c r="M47" s="24">
        <v>-17770.79</v>
      </c>
      <c r="N47" s="24">
        <f t="shared" si="17"/>
        <v>-374492.56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64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65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66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67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68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69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6" t="s">
        <v>100</v>
      </c>
      <c r="B54" s="24">
        <f>-324.86-1396.13</f>
        <v>-1720.9900000000002</v>
      </c>
      <c r="C54" s="24">
        <f>-364.93-917.87</f>
        <v>-1282.8</v>
      </c>
      <c r="D54" s="24">
        <v>-1104.85</v>
      </c>
      <c r="E54" s="24">
        <v>-230.7</v>
      </c>
      <c r="F54" s="24">
        <v>-1117.82</v>
      </c>
      <c r="G54" s="24">
        <v>-1444.42</v>
      </c>
      <c r="H54" s="24">
        <f>-1220.87-326.18</f>
        <v>-1547.05</v>
      </c>
      <c r="I54" s="24">
        <v>-1340.34</v>
      </c>
      <c r="J54" s="24">
        <v>-1025.48</v>
      </c>
      <c r="K54" s="24">
        <v>-1206.16</v>
      </c>
      <c r="L54" s="24">
        <v>-661.97</v>
      </c>
      <c r="M54" s="24">
        <v>-330.87</v>
      </c>
      <c r="N54" s="24">
        <f t="shared" si="17"/>
        <v>-13013.449999999999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6" t="s">
        <v>102</v>
      </c>
      <c r="B55" s="24">
        <v>-172.11</v>
      </c>
      <c r="C55" s="24">
        <v>-6.94</v>
      </c>
      <c r="D55" s="24">
        <v>-17.02</v>
      </c>
      <c r="E55" s="24">
        <v>-1306.95</v>
      </c>
      <c r="F55" s="24">
        <v>-917.87</v>
      </c>
      <c r="G55" s="24">
        <v>-2448.56</v>
      </c>
      <c r="H55" s="24">
        <f>-251-60.18</f>
        <v>-311.18</v>
      </c>
      <c r="I55" s="24">
        <v>-313.3</v>
      </c>
      <c r="J55" s="24">
        <v>-179.73</v>
      </c>
      <c r="K55" s="24">
        <v>-261.81</v>
      </c>
      <c r="L55" s="24">
        <v>-57.77</v>
      </c>
      <c r="M55" s="24">
        <v>-268.16</v>
      </c>
      <c r="N55" s="24">
        <f t="shared" si="17"/>
        <v>-6261.400000000001</v>
      </c>
      <c r="O55"/>
      <c r="P55"/>
      <c r="Q55"/>
      <c r="R55"/>
      <c r="S55"/>
      <c r="T55"/>
      <c r="U55"/>
      <c r="V55"/>
      <c r="W55"/>
      <c r="X55"/>
      <c r="Y55"/>
    </row>
    <row r="56" spans="1:25" ht="18.75" customHeight="1">
      <c r="A56" s="16" t="s">
        <v>101</v>
      </c>
      <c r="B56" s="24">
        <f>271.74+328.77</f>
        <v>600.51</v>
      </c>
      <c r="C56" s="24">
        <f>141.85+3364.04</f>
        <v>3505.89</v>
      </c>
      <c r="D56" s="24">
        <v>668.49</v>
      </c>
      <c r="E56" s="24">
        <v>0</v>
      </c>
      <c r="F56" s="24">
        <v>0</v>
      </c>
      <c r="G56" s="24">
        <v>0</v>
      </c>
      <c r="H56" s="24">
        <v>170.15</v>
      </c>
      <c r="I56" s="24">
        <v>254.61</v>
      </c>
      <c r="J56" s="24">
        <v>695.28</v>
      </c>
      <c r="K56" s="24">
        <v>16.37</v>
      </c>
      <c r="L56" s="24">
        <v>350.1</v>
      </c>
      <c r="M56" s="24">
        <v>0</v>
      </c>
      <c r="N56" s="24">
        <f t="shared" si="17"/>
        <v>6261.399999999999</v>
      </c>
      <c r="O56"/>
      <c r="P56"/>
      <c r="Q56"/>
      <c r="R56"/>
      <c r="S56"/>
      <c r="T56"/>
      <c r="U56"/>
      <c r="V56"/>
      <c r="W56"/>
      <c r="X56"/>
      <c r="Y56"/>
    </row>
    <row r="57" spans="1:25" ht="18.75" customHeight="1">
      <c r="A57" s="17" t="s">
        <v>103</v>
      </c>
      <c r="B57" s="27">
        <v>0</v>
      </c>
      <c r="C57" s="27">
        <v>0</v>
      </c>
      <c r="D57" s="27">
        <v>0</v>
      </c>
      <c r="E57" s="27">
        <v>152610.06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4">
        <f t="shared" si="17"/>
        <v>152610.06</v>
      </c>
      <c r="O57"/>
      <c r="P57"/>
      <c r="Q57"/>
      <c r="R57"/>
      <c r="S57"/>
      <c r="T57"/>
      <c r="U57"/>
      <c r="V57"/>
      <c r="W57"/>
      <c r="X57"/>
      <c r="Y57"/>
    </row>
    <row r="58" spans="1:25" ht="18.75" customHeight="1">
      <c r="A58" s="17" t="s">
        <v>70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4">
        <f t="shared" si="17"/>
        <v>0</v>
      </c>
      <c r="O58"/>
      <c r="P58"/>
      <c r="Q58"/>
      <c r="R58"/>
      <c r="S58"/>
      <c r="T58"/>
      <c r="U58"/>
      <c r="V58"/>
      <c r="W58"/>
      <c r="X58"/>
      <c r="Y58"/>
    </row>
    <row r="59" spans="1:14" ht="15" customHeight="1">
      <c r="A59" s="3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20"/>
    </row>
    <row r="60" spans="1:25" ht="15.75">
      <c r="A60" s="2" t="s">
        <v>71</v>
      </c>
      <c r="B60" s="29">
        <f aca="true" t="shared" si="21" ref="B60:M60">+B36+B42</f>
        <v>937957.3309729401</v>
      </c>
      <c r="C60" s="29">
        <f t="shared" si="21"/>
        <v>551535.3805199999</v>
      </c>
      <c r="D60" s="29">
        <f t="shared" si="21"/>
        <v>616007.9294068002</v>
      </c>
      <c r="E60" s="29">
        <f t="shared" si="21"/>
        <v>245978.2918384</v>
      </c>
      <c r="F60" s="29">
        <f t="shared" si="21"/>
        <v>626633.3598862999</v>
      </c>
      <c r="G60" s="29">
        <f t="shared" si="21"/>
        <v>750942.1948</v>
      </c>
      <c r="H60" s="29">
        <f t="shared" si="21"/>
        <v>790525.9246000003</v>
      </c>
      <c r="I60" s="29">
        <f t="shared" si="21"/>
        <v>727919.6338964</v>
      </c>
      <c r="J60" s="29">
        <f t="shared" si="21"/>
        <v>585715.7385423</v>
      </c>
      <c r="K60" s="29">
        <f t="shared" si="21"/>
        <v>688731.63337568</v>
      </c>
      <c r="L60" s="29">
        <f t="shared" si="21"/>
        <v>322823.9786952699</v>
      </c>
      <c r="M60" s="29">
        <f t="shared" si="21"/>
        <v>180923.92505376</v>
      </c>
      <c r="N60" s="29">
        <f>SUM(B60:M60)</f>
        <v>7025695.32158785</v>
      </c>
      <c r="O60"/>
      <c r="P60"/>
      <c r="Q60"/>
      <c r="R60"/>
      <c r="S60"/>
      <c r="T60"/>
      <c r="U60"/>
      <c r="V60"/>
      <c r="W60"/>
      <c r="X60"/>
      <c r="Y60"/>
    </row>
    <row r="61" spans="1:14" ht="15" customHeight="1">
      <c r="A61" s="34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8"/>
    </row>
    <row r="62" spans="1:14" ht="15" customHeight="1">
      <c r="A62" s="28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1"/>
    </row>
    <row r="63" spans="1:15" ht="18.75" customHeight="1">
      <c r="A63" s="2" t="s">
        <v>72</v>
      </c>
      <c r="B63" s="36">
        <f>SUM(B64:B77)</f>
        <v>937957.3300000001</v>
      </c>
      <c r="C63" s="36">
        <f aca="true" t="shared" si="22" ref="C63:M63">SUM(C64:C77)</f>
        <v>551535.38</v>
      </c>
      <c r="D63" s="36">
        <f t="shared" si="22"/>
        <v>616007.93</v>
      </c>
      <c r="E63" s="36">
        <f t="shared" si="22"/>
        <v>245978.29</v>
      </c>
      <c r="F63" s="36">
        <f t="shared" si="22"/>
        <v>626633.36</v>
      </c>
      <c r="G63" s="36">
        <f t="shared" si="22"/>
        <v>750942.19</v>
      </c>
      <c r="H63" s="36">
        <f t="shared" si="22"/>
        <v>790525.9299999999</v>
      </c>
      <c r="I63" s="36">
        <f t="shared" si="22"/>
        <v>727919.64</v>
      </c>
      <c r="J63" s="36">
        <f t="shared" si="22"/>
        <v>585715.74</v>
      </c>
      <c r="K63" s="36">
        <f t="shared" si="22"/>
        <v>688731.63</v>
      </c>
      <c r="L63" s="36">
        <f t="shared" si="22"/>
        <v>322823.97</v>
      </c>
      <c r="M63" s="36">
        <f t="shared" si="22"/>
        <v>180923.93</v>
      </c>
      <c r="N63" s="29">
        <f>SUM(N64:N77)</f>
        <v>7025695.319999998</v>
      </c>
      <c r="O63" s="66"/>
    </row>
    <row r="64" spans="1:15" ht="18.75" customHeight="1">
      <c r="A64" s="17" t="s">
        <v>73</v>
      </c>
      <c r="B64" s="36">
        <v>182342.79</v>
      </c>
      <c r="C64" s="36">
        <v>183085.61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>SUM(B64:M64)</f>
        <v>365428.4</v>
      </c>
      <c r="O64"/>
    </row>
    <row r="65" spans="1:15" ht="18.75" customHeight="1">
      <c r="A65" s="17" t="s">
        <v>74</v>
      </c>
      <c r="B65" s="36">
        <v>755614.54</v>
      </c>
      <c r="C65" s="36">
        <v>368449.77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9">
        <f aca="true" t="shared" si="23" ref="N65:N76">SUM(B65:M65)</f>
        <v>1124064.31</v>
      </c>
      <c r="O65"/>
    </row>
    <row r="66" spans="1:16" ht="18.75" customHeight="1">
      <c r="A66" s="17" t="s">
        <v>75</v>
      </c>
      <c r="B66" s="35">
        <v>0</v>
      </c>
      <c r="C66" s="35">
        <v>0</v>
      </c>
      <c r="D66" s="26">
        <v>616007.93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6">
        <f t="shared" si="23"/>
        <v>616007.93</v>
      </c>
      <c r="P66"/>
    </row>
    <row r="67" spans="1:17" ht="18.75" customHeight="1">
      <c r="A67" s="17" t="s">
        <v>76</v>
      </c>
      <c r="B67" s="35">
        <v>0</v>
      </c>
      <c r="C67" s="35">
        <v>0</v>
      </c>
      <c r="D67" s="35">
        <v>0</v>
      </c>
      <c r="E67" s="26">
        <v>245978.29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245978.29</v>
      </c>
      <c r="Q67"/>
    </row>
    <row r="68" spans="1:18" ht="18.75" customHeight="1">
      <c r="A68" s="17" t="s">
        <v>77</v>
      </c>
      <c r="B68" s="35">
        <v>0</v>
      </c>
      <c r="C68" s="35">
        <v>0</v>
      </c>
      <c r="D68" s="35">
        <v>0</v>
      </c>
      <c r="E68" s="35">
        <v>0</v>
      </c>
      <c r="F68" s="26">
        <v>626633.36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6">
        <f t="shared" si="23"/>
        <v>626633.36</v>
      </c>
      <c r="R68"/>
    </row>
    <row r="69" spans="1:19" ht="18.75" customHeight="1">
      <c r="A69" s="17" t="s">
        <v>78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6">
        <v>750942.19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29">
        <f t="shared" si="23"/>
        <v>750942.19</v>
      </c>
      <c r="S69"/>
    </row>
    <row r="70" spans="1:20" ht="18.75" customHeight="1">
      <c r="A70" s="17" t="s">
        <v>79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6">
        <v>616308.46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29">
        <f t="shared" si="23"/>
        <v>616308.46</v>
      </c>
      <c r="T70"/>
    </row>
    <row r="71" spans="1:20" ht="18.75" customHeight="1">
      <c r="A71" s="17" t="s">
        <v>80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174217.47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29">
        <f t="shared" si="23"/>
        <v>174217.47</v>
      </c>
      <c r="T71"/>
    </row>
    <row r="72" spans="1:21" ht="18.75" customHeight="1">
      <c r="A72" s="17" t="s">
        <v>81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26">
        <v>727919.64</v>
      </c>
      <c r="J72" s="35">
        <v>0</v>
      </c>
      <c r="K72" s="35">
        <v>0</v>
      </c>
      <c r="L72" s="35">
        <v>0</v>
      </c>
      <c r="M72" s="35">
        <v>0</v>
      </c>
      <c r="N72" s="26">
        <f t="shared" si="23"/>
        <v>727919.64</v>
      </c>
      <c r="U72"/>
    </row>
    <row r="73" spans="1:22" ht="18.75" customHeight="1">
      <c r="A73" s="17" t="s">
        <v>82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585715.74</v>
      </c>
      <c r="K73" s="35">
        <v>0</v>
      </c>
      <c r="L73" s="35">
        <v>0</v>
      </c>
      <c r="M73" s="35">
        <v>0</v>
      </c>
      <c r="N73" s="29">
        <f t="shared" si="23"/>
        <v>585715.74</v>
      </c>
      <c r="V73"/>
    </row>
    <row r="74" spans="1:23" ht="18.75" customHeight="1">
      <c r="A74" s="17" t="s">
        <v>83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688731.63</v>
      </c>
      <c r="L74" s="35">
        <v>0</v>
      </c>
      <c r="M74" s="61"/>
      <c r="N74" s="26">
        <f t="shared" si="23"/>
        <v>688731.63</v>
      </c>
      <c r="W74"/>
    </row>
    <row r="75" spans="1:24" ht="18.75" customHeight="1">
      <c r="A75" s="17" t="s">
        <v>84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322823.97</v>
      </c>
      <c r="M75" s="35">
        <v>0</v>
      </c>
      <c r="N75" s="29">
        <f t="shared" si="23"/>
        <v>322823.97</v>
      </c>
      <c r="X75"/>
    </row>
    <row r="76" spans="1:25" ht="18.75" customHeight="1">
      <c r="A76" s="17" t="s">
        <v>85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180923.93</v>
      </c>
      <c r="N76" s="26">
        <f t="shared" si="23"/>
        <v>180923.93</v>
      </c>
      <c r="Y76"/>
    </row>
    <row r="77" spans="1:25" ht="18.75" customHeight="1">
      <c r="A77" s="34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/>
      <c r="P77"/>
      <c r="Q77"/>
      <c r="R77"/>
      <c r="S77"/>
      <c r="T77"/>
      <c r="U77"/>
      <c r="V77"/>
      <c r="W77"/>
      <c r="X77"/>
      <c r="Y77"/>
    </row>
    <row r="78" spans="1:14" ht="17.25" customHeight="1">
      <c r="A78" s="68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</row>
    <row r="79" spans="1:14" ht="15" customHeight="1">
      <c r="A79" s="37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9"/>
    </row>
    <row r="80" spans="1:14" ht="18.75" customHeight="1">
      <c r="A80" s="2" t="s">
        <v>104</v>
      </c>
      <c r="B80" s="35">
        <v>0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29"/>
    </row>
    <row r="81" spans="1:15" ht="18.75" customHeight="1">
      <c r="A81" s="17" t="s">
        <v>86</v>
      </c>
      <c r="B81" s="44">
        <v>2.3344792115658826</v>
      </c>
      <c r="C81" s="44">
        <v>2.2465275522475374</v>
      </c>
      <c r="D81" s="44">
        <v>0</v>
      </c>
      <c r="E81" s="44">
        <v>0</v>
      </c>
      <c r="F81" s="35">
        <v>0</v>
      </c>
      <c r="G81" s="35">
        <v>0</v>
      </c>
      <c r="H81" s="44">
        <v>0</v>
      </c>
      <c r="I81" s="44">
        <v>0</v>
      </c>
      <c r="J81" s="44">
        <v>0</v>
      </c>
      <c r="K81" s="35">
        <v>0</v>
      </c>
      <c r="L81" s="44">
        <v>0</v>
      </c>
      <c r="M81" s="44">
        <v>0</v>
      </c>
      <c r="N81" s="29"/>
      <c r="O81"/>
    </row>
    <row r="82" spans="1:15" ht="18.75" customHeight="1">
      <c r="A82" s="17" t="s">
        <v>87</v>
      </c>
      <c r="B82" s="44">
        <v>2.038695347275542</v>
      </c>
      <c r="C82" s="44">
        <v>1.9255844471730101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35">
        <v>0</v>
      </c>
      <c r="L82" s="44">
        <v>0</v>
      </c>
      <c r="M82" s="44">
        <v>0</v>
      </c>
      <c r="N82" s="29"/>
      <c r="O82"/>
    </row>
    <row r="83" spans="1:16" ht="18.75" customHeight="1">
      <c r="A83" s="17" t="s">
        <v>88</v>
      </c>
      <c r="B83" s="44">
        <v>0</v>
      </c>
      <c r="C83" s="44">
        <v>0</v>
      </c>
      <c r="D83" s="22">
        <f>(D$37+D$38+D$39)/D$7</f>
        <v>1.8683359097975465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35">
        <v>0</v>
      </c>
      <c r="L83" s="44">
        <v>0</v>
      </c>
      <c r="M83" s="44">
        <v>0</v>
      </c>
      <c r="N83" s="26"/>
      <c r="P83"/>
    </row>
    <row r="84" spans="1:17" ht="18.75" customHeight="1">
      <c r="A84" s="17" t="s">
        <v>89</v>
      </c>
      <c r="B84" s="44">
        <v>0</v>
      </c>
      <c r="C84" s="44">
        <v>0</v>
      </c>
      <c r="D84" s="44">
        <v>0</v>
      </c>
      <c r="E84" s="22">
        <f>(E$37+E$38+E$39)/E$7</f>
        <v>2.600516205111011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35">
        <v>0</v>
      </c>
      <c r="L84" s="44">
        <v>0</v>
      </c>
      <c r="M84" s="44">
        <v>0</v>
      </c>
      <c r="N84" s="29"/>
      <c r="Q84"/>
    </row>
    <row r="85" spans="1:18" ht="18.75" customHeight="1">
      <c r="A85" s="17" t="s">
        <v>90</v>
      </c>
      <c r="B85" s="44">
        <v>0</v>
      </c>
      <c r="C85" s="44">
        <v>0</v>
      </c>
      <c r="D85" s="44">
        <v>0</v>
      </c>
      <c r="E85" s="44">
        <v>0</v>
      </c>
      <c r="F85" s="44">
        <f>(F$37+F$38+F$39)/F$7</f>
        <v>2.1816652043519777</v>
      </c>
      <c r="G85" s="35">
        <v>0</v>
      </c>
      <c r="H85" s="44">
        <v>0</v>
      </c>
      <c r="I85" s="44">
        <v>0</v>
      </c>
      <c r="J85" s="44">
        <v>0</v>
      </c>
      <c r="K85" s="35">
        <v>0</v>
      </c>
      <c r="L85" s="44">
        <v>0</v>
      </c>
      <c r="M85" s="44">
        <v>0</v>
      </c>
      <c r="N85" s="26"/>
      <c r="R85"/>
    </row>
    <row r="86" spans="1:19" ht="18.75" customHeight="1">
      <c r="A86" s="17" t="s">
        <v>91</v>
      </c>
      <c r="B86" s="44">
        <v>0</v>
      </c>
      <c r="C86" s="44">
        <v>0</v>
      </c>
      <c r="D86" s="44">
        <v>0</v>
      </c>
      <c r="E86" s="44">
        <v>0</v>
      </c>
      <c r="F86" s="35">
        <v>0</v>
      </c>
      <c r="G86" s="44">
        <f>(G$37+G$38+G$39)/G$7</f>
        <v>1.729996476290306</v>
      </c>
      <c r="H86" s="44">
        <v>0</v>
      </c>
      <c r="I86" s="44">
        <v>0</v>
      </c>
      <c r="J86" s="44">
        <v>0</v>
      </c>
      <c r="K86" s="35">
        <v>0</v>
      </c>
      <c r="L86" s="44">
        <v>0</v>
      </c>
      <c r="M86" s="44">
        <v>0</v>
      </c>
      <c r="N86" s="29"/>
      <c r="S86"/>
    </row>
    <row r="87" spans="1:20" ht="18.75" customHeight="1">
      <c r="A87" s="17" t="s">
        <v>92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35">
        <v>0</v>
      </c>
      <c r="H87" s="44">
        <v>2.0348823004729484</v>
      </c>
      <c r="I87" s="44">
        <v>0</v>
      </c>
      <c r="J87" s="44">
        <v>0</v>
      </c>
      <c r="K87" s="35">
        <v>0</v>
      </c>
      <c r="L87" s="44">
        <v>0</v>
      </c>
      <c r="M87" s="44">
        <v>0</v>
      </c>
      <c r="N87" s="29"/>
      <c r="T87"/>
    </row>
    <row r="88" spans="1:20" ht="18.75" customHeight="1">
      <c r="A88" s="17" t="s">
        <v>93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v>1.9913824561403508</v>
      </c>
      <c r="I88" s="44">
        <v>0</v>
      </c>
      <c r="J88" s="44">
        <v>0</v>
      </c>
      <c r="K88" s="35">
        <v>0</v>
      </c>
      <c r="L88" s="44">
        <v>0</v>
      </c>
      <c r="M88" s="44">
        <v>0</v>
      </c>
      <c r="N88" s="29"/>
      <c r="T88"/>
    </row>
    <row r="89" spans="1:21" ht="18.75" customHeight="1">
      <c r="A89" s="17" t="s">
        <v>94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1.9765019127375434</v>
      </c>
      <c r="J89" s="44">
        <v>0</v>
      </c>
      <c r="K89" s="35">
        <v>0</v>
      </c>
      <c r="L89" s="44">
        <v>0</v>
      </c>
      <c r="M89" s="44">
        <v>0</v>
      </c>
      <c r="N89" s="26"/>
      <c r="U89"/>
    </row>
    <row r="90" spans="1:22" ht="18.75" customHeight="1">
      <c r="A90" s="17" t="s">
        <v>95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2.226326698178985</v>
      </c>
      <c r="K90" s="35">
        <v>0</v>
      </c>
      <c r="L90" s="44">
        <v>0</v>
      </c>
      <c r="M90" s="44">
        <v>0</v>
      </c>
      <c r="N90" s="29"/>
      <c r="V90"/>
    </row>
    <row r="91" spans="1:23" ht="18.75" customHeight="1">
      <c r="A91" s="17" t="s">
        <v>96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22">
        <f>(K$37+K$38+K$39)/K$7</f>
        <v>2.128569081073107</v>
      </c>
      <c r="L91" s="44">
        <v>0</v>
      </c>
      <c r="M91" s="44">
        <v>0</v>
      </c>
      <c r="N91" s="26"/>
      <c r="W91"/>
    </row>
    <row r="92" spans="1:24" ht="18.75" customHeight="1">
      <c r="A92" s="17" t="s">
        <v>97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2.527180549302705</v>
      </c>
      <c r="M92" s="44">
        <v>0</v>
      </c>
      <c r="N92" s="62"/>
      <c r="X92"/>
    </row>
    <row r="93" spans="1:25" ht="18.75" customHeight="1">
      <c r="A93" s="34" t="s">
        <v>98</v>
      </c>
      <c r="B93" s="45">
        <v>0</v>
      </c>
      <c r="C93" s="45">
        <v>0</v>
      </c>
      <c r="D93" s="45">
        <v>0</v>
      </c>
      <c r="E93" s="45">
        <v>0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45">
        <v>0</v>
      </c>
      <c r="L93" s="45">
        <v>0</v>
      </c>
      <c r="M93" s="49">
        <f>(M$37+M$38+M$39)/M$7</f>
        <v>2.475753487565528</v>
      </c>
      <c r="N93" s="50"/>
      <c r="Y93"/>
    </row>
    <row r="94" spans="1:13" ht="63" customHeight="1">
      <c r="A94" s="67" t="s">
        <v>105</v>
      </c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</row>
    <row r="97" ht="14.25">
      <c r="B97" s="40"/>
    </row>
    <row r="98" ht="14.25">
      <c r="H98" s="41"/>
    </row>
    <row r="100" spans="8:11" ht="14.25">
      <c r="H100" s="42"/>
      <c r="I100" s="43"/>
      <c r="J100" s="43"/>
      <c r="K100" s="43"/>
    </row>
  </sheetData>
  <sheetProtection/>
  <mergeCells count="7">
    <mergeCell ref="A94:M94"/>
    <mergeCell ref="A78:N78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2017-08-11T19:39:58Z</dcterms:modified>
  <cp:category/>
  <cp:version/>
  <cp:contentType/>
  <cp:contentStatus/>
</cp:coreProperties>
</file>