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<sst xmlns="http://schemas.openxmlformats.org/spreadsheetml/2006/main" count="106" uniqueCount="104">
  <si>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</si>
  <si>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</si>
  <si>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</si>
  <si>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</si>
  <si>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</si>
  <si>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</si>
  <si>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</si>
  <si>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</si>
  <si>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</si>
  <si>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</si>
  <si>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</si>
  <si>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</si>
  <si>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</si>
  <si>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</si>
  <si>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</si>
  <si>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</si>
  <si>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</si>
  <si>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</si>
  <si>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</si>
  <si>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</si>
  <si>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</si>
  <si>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</si>
  <si>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</si>
  <si>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</si>
  <si>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</si>
  <si>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</si>
  <si>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</si>
  <si>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</si>
  <si>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</si>
  <si>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</si>
  <si>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</si>
  <si>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</si>
  <si>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</si>
  <si>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</si>
  <si>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</si>
  <si>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</si>
  <si>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</si>
  <si>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</si>
  <si>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</si>
  <si>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</si>
  <si>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</si>
  <si>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</si>
  <si>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</si>
  <si>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</si>
  <si>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</si>
  <si>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</si>
  <si>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</si>
  <si>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</si>
  <si>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</si>
  <si>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</si>
  <si>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</si>
  <si>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</si>
  <si>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</si>
  <si>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</si>
  <si>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</si>
  <si>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</si>
  <si>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</si>
  <si>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</si>
  <si>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</si>
  <si>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</si>
  <si>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</si>
  <si>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</si>
  <si>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</si>
  <si>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</si>
  <si>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</si>
  <si>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</si>
  <si>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</si>
  <si>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</si>
  <si>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</si>
  <si>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</si>
  <si>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</si>
  <si>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</si>
  <si>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</si>
  <si>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</si>
  <si>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</si>
  <si>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</si>
  <si>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</si>
  <si>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</si>
  <si>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</si>
  <si>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</si>
  <si>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</si>
  <si>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</si>
  <si>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</si>
  <si>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</si>
  <si>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</si>
  <si>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</si>
  <si>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</si>
  <si>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</si>
  <si>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</si>
  <si>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</si>
  <si>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</si>
  <si>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</si>
  <si>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</si>
  <si>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</si>
  <si>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</si>
  <si>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</si>
  <si>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</si>
  <si>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</si>
  <si>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</si>
  <si>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</si>
  <si>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03/08/17 - VENCIMENTO 10/08/17</t>
  </si>
  <si>
    <t>5.2.8. Ajuste de Remuneração Previsto Contratualmente (1)</t>
  </si>
  <si>
    <t>8. Tarifa de Remuneração por Passageiro (2)</t>
  </si>
  <si>
    <t>Nota:  (1) Ajuste de remuneração previsto contratualmente, período de 26/06 a 24/07/17, parcela 05/20.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</si>
</sst>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69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69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69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497180</v>
      </c>
      <c r="C7" s="10">
        <f>C8+C20+C24</f>
        <v>351544</v>
      </c>
      <c r="D7" s="10">
        <f>D8+D20+D24</f>
        <v>375268</v>
      </c>
      <c r="E7" s="10">
        <f>E8+E20+E24</f>
        <v>50728</v>
      </c>
      <c r="F7" s="10">
        <f aca="true" t="shared" si="0" ref="F7:M7">F8+F20+F24</f>
        <v>321341</v>
      </c>
      <c r="G7" s="10">
        <f t="shared" si="0"/>
        <v>505110</v>
      </c>
      <c r="H7" s="10">
        <f t="shared" si="0"/>
        <v>457782</v>
      </c>
      <c r="I7" s="10">
        <f t="shared" si="0"/>
        <v>407790</v>
      </c>
      <c r="J7" s="10">
        <f t="shared" si="0"/>
        <v>292251</v>
      </c>
      <c r="K7" s="10">
        <f t="shared" si="0"/>
        <v>361938</v>
      </c>
      <c r="L7" s="10">
        <f t="shared" si="0"/>
        <v>151499</v>
      </c>
      <c r="M7" s="10">
        <f t="shared" si="0"/>
        <v>88794</v>
      </c>
      <c r="N7" s="10">
        <f>+N8+N20+N24</f>
        <v>3861225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214267</v>
      </c>
      <c r="C8" s="12">
        <f>+C9+C12+C16</f>
        <v>165859</v>
      </c>
      <c r="D8" s="12">
        <f>+D9+D12+D16</f>
        <v>188413</v>
      </c>
      <c r="E8" s="12">
        <f>+E9+E12+E16</f>
        <v>22824</v>
      </c>
      <c r="F8" s="12">
        <f aca="true" t="shared" si="1" ref="F8:M8">+F9+F12+F16</f>
        <v>149295</v>
      </c>
      <c r="G8" s="12">
        <f t="shared" si="1"/>
        <v>241835</v>
      </c>
      <c r="H8" s="12">
        <f t="shared" si="1"/>
        <v>211777</v>
      </c>
      <c r="I8" s="12">
        <f t="shared" si="1"/>
        <v>194929</v>
      </c>
      <c r="J8" s="12">
        <f t="shared" si="1"/>
        <v>139915</v>
      </c>
      <c r="K8" s="12">
        <f t="shared" si="1"/>
        <v>160803</v>
      </c>
      <c r="L8" s="12">
        <f t="shared" si="1"/>
        <v>77675</v>
      </c>
      <c r="M8" s="12">
        <f t="shared" si="1"/>
        <v>47002</v>
      </c>
      <c r="N8" s="12">
        <f>SUM(B8:M8)</f>
        <v>1814594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18028</v>
      </c>
      <c r="C9" s="14">
        <v>18201</v>
      </c>
      <c r="D9" s="14">
        <v>12640</v>
      </c>
      <c r="E9" s="14">
        <v>1358</v>
      </c>
      <c r="F9" s="14">
        <v>10832</v>
      </c>
      <c r="G9" s="14">
        <v>19824</v>
      </c>
      <c r="H9" s="14">
        <v>23620</v>
      </c>
      <c r="I9" s="14">
        <v>11163</v>
      </c>
      <c r="J9" s="14">
        <v>14440</v>
      </c>
      <c r="K9" s="14">
        <v>11134</v>
      </c>
      <c r="L9" s="14">
        <v>8836</v>
      </c>
      <c r="M9" s="14">
        <v>5039</v>
      </c>
      <c r="N9" s="12">
        <f aca="true" t="shared" si="2" ref="N9:N19">SUM(B9:M9)</f>
        <v>155115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18028</v>
      </c>
      <c r="C10" s="14">
        <f>+C9-C11</f>
        <v>18201</v>
      </c>
      <c r="D10" s="14">
        <f>+D9-D11</f>
        <v>12640</v>
      </c>
      <c r="E10" s="14">
        <f>+E9-E11</f>
        <v>1358</v>
      </c>
      <c r="F10" s="14">
        <f aca="true" t="shared" si="3" ref="F10:M10">+F9-F11</f>
        <v>10832</v>
      </c>
      <c r="G10" s="14">
        <f t="shared" si="3"/>
        <v>19824</v>
      </c>
      <c r="H10" s="14">
        <f t="shared" si="3"/>
        <v>23620</v>
      </c>
      <c r="I10" s="14">
        <f t="shared" si="3"/>
        <v>11163</v>
      </c>
      <c r="J10" s="14">
        <f t="shared" si="3"/>
        <v>14440</v>
      </c>
      <c r="K10" s="14">
        <f t="shared" si="3"/>
        <v>11134</v>
      </c>
      <c r="L10" s="14">
        <f t="shared" si="3"/>
        <v>8836</v>
      </c>
      <c r="M10" s="14">
        <f t="shared" si="3"/>
        <v>5039</v>
      </c>
      <c r="N10" s="12">
        <f t="shared" si="2"/>
        <v>155115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183773</v>
      </c>
      <c r="C12" s="14">
        <f>C13+C14+C15</f>
        <v>138802</v>
      </c>
      <c r="D12" s="14">
        <f>D13+D14+D15</f>
        <v>165963</v>
      </c>
      <c r="E12" s="14">
        <f>E13+E14+E15</f>
        <v>20218</v>
      </c>
      <c r="F12" s="14">
        <f aca="true" t="shared" si="4" ref="F12:M12">F13+F14+F15</f>
        <v>129814</v>
      </c>
      <c r="G12" s="14">
        <f t="shared" si="4"/>
        <v>207483</v>
      </c>
      <c r="H12" s="14">
        <f t="shared" si="4"/>
        <v>176427</v>
      </c>
      <c r="I12" s="14">
        <f t="shared" si="4"/>
        <v>171743</v>
      </c>
      <c r="J12" s="14">
        <f t="shared" si="4"/>
        <v>117717</v>
      </c>
      <c r="K12" s="14">
        <f t="shared" si="4"/>
        <v>138945</v>
      </c>
      <c r="L12" s="14">
        <f t="shared" si="4"/>
        <v>64911</v>
      </c>
      <c r="M12" s="14">
        <f t="shared" si="4"/>
        <v>39760</v>
      </c>
      <c r="N12" s="12">
        <f t="shared" si="2"/>
        <v>1555556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86678</v>
      </c>
      <c r="C13" s="14">
        <v>67659</v>
      </c>
      <c r="D13" s="14">
        <v>76113</v>
      </c>
      <c r="E13" s="14">
        <v>9595</v>
      </c>
      <c r="F13" s="14">
        <v>59710</v>
      </c>
      <c r="G13" s="14">
        <v>97752</v>
      </c>
      <c r="H13" s="14">
        <v>88135</v>
      </c>
      <c r="I13" s="14">
        <v>84121</v>
      </c>
      <c r="J13" s="14">
        <v>55812</v>
      </c>
      <c r="K13" s="14">
        <v>65528</v>
      </c>
      <c r="L13" s="14">
        <v>30337</v>
      </c>
      <c r="M13" s="14">
        <v>18008</v>
      </c>
      <c r="N13" s="12">
        <f t="shared" si="2"/>
        <v>739448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93212</v>
      </c>
      <c r="C14" s="14">
        <v>66717</v>
      </c>
      <c r="D14" s="14">
        <v>87211</v>
      </c>
      <c r="E14" s="14">
        <v>10056</v>
      </c>
      <c r="F14" s="14">
        <v>67022</v>
      </c>
      <c r="G14" s="14">
        <v>102638</v>
      </c>
      <c r="H14" s="14">
        <v>83769</v>
      </c>
      <c r="I14" s="14">
        <v>85349</v>
      </c>
      <c r="J14" s="14">
        <v>59035</v>
      </c>
      <c r="K14" s="14">
        <v>70634</v>
      </c>
      <c r="L14" s="14">
        <v>32921</v>
      </c>
      <c r="M14" s="14">
        <v>21026</v>
      </c>
      <c r="N14" s="12">
        <f t="shared" si="2"/>
        <v>779590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3883</v>
      </c>
      <c r="C15" s="14">
        <v>4426</v>
      </c>
      <c r="D15" s="14">
        <v>2639</v>
      </c>
      <c r="E15" s="14">
        <v>567</v>
      </c>
      <c r="F15" s="14">
        <v>3082</v>
      </c>
      <c r="G15" s="14">
        <v>7093</v>
      </c>
      <c r="H15" s="14">
        <v>4523</v>
      </c>
      <c r="I15" s="14">
        <v>2273</v>
      </c>
      <c r="J15" s="14">
        <v>2870</v>
      </c>
      <c r="K15" s="14">
        <v>2783</v>
      </c>
      <c r="L15" s="14">
        <v>1653</v>
      </c>
      <c r="M15" s="14">
        <v>726</v>
      </c>
      <c r="N15" s="12">
        <f t="shared" si="2"/>
        <v>36518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12466</v>
      </c>
      <c r="C16" s="14">
        <f>C17+C18+C19</f>
        <v>8856</v>
      </c>
      <c r="D16" s="14">
        <f>D17+D18+D19</f>
        <v>9810</v>
      </c>
      <c r="E16" s="14">
        <f>E17+E18+E19</f>
        <v>1248</v>
      </c>
      <c r="F16" s="14">
        <f aca="true" t="shared" si="5" ref="F16:M16">F17+F18+F19</f>
        <v>8649</v>
      </c>
      <c r="G16" s="14">
        <f t="shared" si="5"/>
        <v>14528</v>
      </c>
      <c r="H16" s="14">
        <f t="shared" si="5"/>
        <v>11730</v>
      </c>
      <c r="I16" s="14">
        <f t="shared" si="5"/>
        <v>12023</v>
      </c>
      <c r="J16" s="14">
        <f t="shared" si="5"/>
        <v>7758</v>
      </c>
      <c r="K16" s="14">
        <f t="shared" si="5"/>
        <v>10724</v>
      </c>
      <c r="L16" s="14">
        <f t="shared" si="5"/>
        <v>3928</v>
      </c>
      <c r="M16" s="14">
        <f t="shared" si="5"/>
        <v>2203</v>
      </c>
      <c r="N16" s="12">
        <f t="shared" si="2"/>
        <v>103923</v>
      </c>
    </row>
    <row r="17" spans="1:25" ht="18.75" customHeight="1">
      <c r="A17" s="15" t="s">
        <v>16</v>
      </c>
      <c r="B17" s="14">
        <v>12268</v>
      </c>
      <c r="C17" s="14">
        <v>8760</v>
      </c>
      <c r="D17" s="14">
        <v>9700</v>
      </c>
      <c r="E17" s="14">
        <v>1231</v>
      </c>
      <c r="F17" s="14">
        <v>8547</v>
      </c>
      <c r="G17" s="14">
        <v>14369</v>
      </c>
      <c r="H17" s="14">
        <v>11570</v>
      </c>
      <c r="I17" s="14">
        <v>11888</v>
      </c>
      <c r="J17" s="14">
        <v>7638</v>
      </c>
      <c r="K17" s="14">
        <v>10567</v>
      </c>
      <c r="L17" s="14">
        <v>3863</v>
      </c>
      <c r="M17" s="14">
        <v>2166</v>
      </c>
      <c r="N17" s="12">
        <f t="shared" si="2"/>
        <v>102567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193</v>
      </c>
      <c r="C18" s="14">
        <v>90</v>
      </c>
      <c r="D18" s="14">
        <v>104</v>
      </c>
      <c r="E18" s="14">
        <v>17</v>
      </c>
      <c r="F18" s="14">
        <v>95</v>
      </c>
      <c r="G18" s="14">
        <v>155</v>
      </c>
      <c r="H18" s="14">
        <v>159</v>
      </c>
      <c r="I18" s="14">
        <v>129</v>
      </c>
      <c r="J18" s="14">
        <v>118</v>
      </c>
      <c r="K18" s="14">
        <v>151</v>
      </c>
      <c r="L18" s="14">
        <v>63</v>
      </c>
      <c r="M18" s="14">
        <v>37</v>
      </c>
      <c r="N18" s="12">
        <f t="shared" si="2"/>
        <v>1311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</v>
      </c>
      <c r="C19" s="14">
        <v>6</v>
      </c>
      <c r="D19" s="14">
        <v>6</v>
      </c>
      <c r="E19" s="14">
        <v>0</v>
      </c>
      <c r="F19" s="14">
        <v>7</v>
      </c>
      <c r="G19" s="14">
        <v>4</v>
      </c>
      <c r="H19" s="14">
        <v>1</v>
      </c>
      <c r="I19" s="14">
        <v>6</v>
      </c>
      <c r="J19" s="14">
        <v>2</v>
      </c>
      <c r="K19" s="14">
        <v>6</v>
      </c>
      <c r="L19" s="14">
        <v>2</v>
      </c>
      <c r="M19" s="14">
        <v>0</v>
      </c>
      <c r="N19" s="12">
        <f t="shared" si="2"/>
        <v>45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135352</v>
      </c>
      <c r="C20" s="18">
        <f>C21+C22+C23</f>
        <v>82431</v>
      </c>
      <c r="D20" s="18">
        <f>D21+D22+D23</f>
        <v>79174</v>
      </c>
      <c r="E20" s="18">
        <f>E21+E22+E23</f>
        <v>10865</v>
      </c>
      <c r="F20" s="18">
        <f aca="true" t="shared" si="6" ref="F20:M20">F21+F22+F23</f>
        <v>69013</v>
      </c>
      <c r="G20" s="18">
        <f t="shared" si="6"/>
        <v>109369</v>
      </c>
      <c r="H20" s="18">
        <f t="shared" si="6"/>
        <v>115698</v>
      </c>
      <c r="I20" s="18">
        <f t="shared" si="6"/>
        <v>106978</v>
      </c>
      <c r="J20" s="18">
        <f t="shared" si="6"/>
        <v>71180</v>
      </c>
      <c r="K20" s="18">
        <f t="shared" si="6"/>
        <v>111028</v>
      </c>
      <c r="L20" s="18">
        <f t="shared" si="6"/>
        <v>42583</v>
      </c>
      <c r="M20" s="18">
        <f t="shared" si="6"/>
        <v>24070</v>
      </c>
      <c r="N20" s="12">
        <f aca="true" t="shared" si="7" ref="N20:N26">SUM(B20:M20)</f>
        <v>957741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67646</v>
      </c>
      <c r="C21" s="14">
        <v>44541</v>
      </c>
      <c r="D21" s="14">
        <v>38985</v>
      </c>
      <c r="E21" s="14">
        <v>5625</v>
      </c>
      <c r="F21" s="14">
        <v>34665</v>
      </c>
      <c r="G21" s="14">
        <v>56155</v>
      </c>
      <c r="H21" s="14">
        <v>63636</v>
      </c>
      <c r="I21" s="14">
        <v>56775</v>
      </c>
      <c r="J21" s="14">
        <v>36832</v>
      </c>
      <c r="K21" s="14">
        <v>56462</v>
      </c>
      <c r="L21" s="14">
        <v>22082</v>
      </c>
      <c r="M21" s="14">
        <v>12130</v>
      </c>
      <c r="N21" s="12">
        <f t="shared" si="7"/>
        <v>495534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65720</v>
      </c>
      <c r="C22" s="14">
        <v>36226</v>
      </c>
      <c r="D22" s="14">
        <v>39175</v>
      </c>
      <c r="E22" s="14">
        <v>5029</v>
      </c>
      <c r="F22" s="14">
        <v>33254</v>
      </c>
      <c r="G22" s="14">
        <v>50713</v>
      </c>
      <c r="H22" s="14">
        <v>50330</v>
      </c>
      <c r="I22" s="14">
        <v>49101</v>
      </c>
      <c r="J22" s="14">
        <v>33182</v>
      </c>
      <c r="K22" s="14">
        <v>53034</v>
      </c>
      <c r="L22" s="14">
        <v>19774</v>
      </c>
      <c r="M22" s="14">
        <v>11588</v>
      </c>
      <c r="N22" s="12">
        <f t="shared" si="7"/>
        <v>447126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1986</v>
      </c>
      <c r="C23" s="14">
        <v>1664</v>
      </c>
      <c r="D23" s="14">
        <v>1014</v>
      </c>
      <c r="E23" s="14">
        <v>211</v>
      </c>
      <c r="F23" s="14">
        <v>1094</v>
      </c>
      <c r="G23" s="14">
        <v>2501</v>
      </c>
      <c r="H23" s="14">
        <v>1732</v>
      </c>
      <c r="I23" s="14">
        <v>1102</v>
      </c>
      <c r="J23" s="14">
        <v>1166</v>
      </c>
      <c r="K23" s="14">
        <v>1532</v>
      </c>
      <c r="L23" s="14">
        <v>727</v>
      </c>
      <c r="M23" s="14">
        <v>352</v>
      </c>
      <c r="N23" s="12">
        <f t="shared" si="7"/>
        <v>15081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147561</v>
      </c>
      <c r="C24" s="14">
        <f>C25+C26</f>
        <v>103254</v>
      </c>
      <c r="D24" s="14">
        <f>D25+D26</f>
        <v>107681</v>
      </c>
      <c r="E24" s="14">
        <f>E25+E26</f>
        <v>17039</v>
      </c>
      <c r="F24" s="14">
        <f aca="true" t="shared" si="8" ref="F24:M24">F25+F26</f>
        <v>103033</v>
      </c>
      <c r="G24" s="14">
        <f t="shared" si="8"/>
        <v>153906</v>
      </c>
      <c r="H24" s="14">
        <f t="shared" si="8"/>
        <v>130307</v>
      </c>
      <c r="I24" s="14">
        <f t="shared" si="8"/>
        <v>105883</v>
      </c>
      <c r="J24" s="14">
        <f t="shared" si="8"/>
        <v>81156</v>
      </c>
      <c r="K24" s="14">
        <f t="shared" si="8"/>
        <v>90107</v>
      </c>
      <c r="L24" s="14">
        <f t="shared" si="8"/>
        <v>31241</v>
      </c>
      <c r="M24" s="14">
        <f t="shared" si="8"/>
        <v>17722</v>
      </c>
      <c r="N24" s="12">
        <f t="shared" si="7"/>
        <v>1088890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68226</v>
      </c>
      <c r="C25" s="14">
        <v>56275</v>
      </c>
      <c r="D25" s="14">
        <v>54955</v>
      </c>
      <c r="E25" s="14">
        <v>9710</v>
      </c>
      <c r="F25" s="14">
        <v>54075</v>
      </c>
      <c r="G25" s="14">
        <v>84980</v>
      </c>
      <c r="H25" s="14">
        <v>74848</v>
      </c>
      <c r="I25" s="14">
        <v>51808</v>
      </c>
      <c r="J25" s="14">
        <v>44409</v>
      </c>
      <c r="K25" s="14">
        <v>43770</v>
      </c>
      <c r="L25" s="14">
        <v>15770</v>
      </c>
      <c r="M25" s="14">
        <v>7764</v>
      </c>
      <c r="N25" s="12">
        <f t="shared" si="7"/>
        <v>566590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79335</v>
      </c>
      <c r="C26" s="14">
        <v>46979</v>
      </c>
      <c r="D26" s="14">
        <v>52726</v>
      </c>
      <c r="E26" s="14">
        <v>7329</v>
      </c>
      <c r="F26" s="14">
        <v>48958</v>
      </c>
      <c r="G26" s="14">
        <v>68926</v>
      </c>
      <c r="H26" s="14">
        <v>55459</v>
      </c>
      <c r="I26" s="14">
        <v>54075</v>
      </c>
      <c r="J26" s="14">
        <v>36747</v>
      </c>
      <c r="K26" s="14">
        <v>46337</v>
      </c>
      <c r="L26" s="14">
        <v>15471</v>
      </c>
      <c r="M26" s="14">
        <v>9958</v>
      </c>
      <c r="N26" s="12">
        <f t="shared" si="7"/>
        <v>522300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1038736.5806028001</v>
      </c>
      <c r="C36" s="60">
        <f aca="true" t="shared" si="11" ref="C36:M36">C37+C38+C39+C40</f>
        <v>709744.9244919999</v>
      </c>
      <c r="D36" s="60">
        <f t="shared" si="11"/>
        <v>711341.4189634002</v>
      </c>
      <c r="E36" s="60">
        <f t="shared" si="11"/>
        <v>131926.2045952</v>
      </c>
      <c r="F36" s="60">
        <f t="shared" si="11"/>
        <v>701059.45328905</v>
      </c>
      <c r="G36" s="60">
        <f t="shared" si="11"/>
        <v>873875.888</v>
      </c>
      <c r="H36" s="60">
        <f t="shared" si="11"/>
        <v>927022.0834000001</v>
      </c>
      <c r="I36" s="60">
        <f t="shared" si="11"/>
        <v>810077.728922</v>
      </c>
      <c r="J36" s="60">
        <f t="shared" si="11"/>
        <v>654165.3883092998</v>
      </c>
      <c r="K36" s="60">
        <f t="shared" si="11"/>
        <v>774492.55323488</v>
      </c>
      <c r="L36" s="60">
        <f t="shared" si="11"/>
        <v>382841.30301356997</v>
      </c>
      <c r="M36" s="60">
        <f t="shared" si="11"/>
        <v>219834.09005664</v>
      </c>
      <c r="N36" s="60">
        <f>N37+N38+N39+N40</f>
        <v>7935117.61687884</v>
      </c>
    </row>
    <row r="37" spans="1:14" ht="18.75" customHeight="1">
      <c r="A37" s="57" t="s">
        <v>54</v>
      </c>
      <c r="B37" s="54">
        <f aca="true" t="shared" si="12" ref="B37:M37">B29*B7</f>
        <v>1038559.3020000001</v>
      </c>
      <c r="C37" s="54">
        <f t="shared" si="12"/>
        <v>709415.7919999999</v>
      </c>
      <c r="D37" s="54">
        <f t="shared" si="12"/>
        <v>701075.6776</v>
      </c>
      <c r="E37" s="54">
        <f t="shared" si="12"/>
        <v>131598.5776</v>
      </c>
      <c r="F37" s="54">
        <f t="shared" si="12"/>
        <v>700941.1233</v>
      </c>
      <c r="G37" s="54">
        <f t="shared" si="12"/>
        <v>873789.789</v>
      </c>
      <c r="H37" s="54">
        <f t="shared" si="12"/>
        <v>926688.1026000001</v>
      </c>
      <c r="I37" s="54">
        <f t="shared" si="12"/>
        <v>805793.04</v>
      </c>
      <c r="J37" s="54">
        <f t="shared" si="12"/>
        <v>650404.6005</v>
      </c>
      <c r="K37" s="54">
        <f t="shared" si="12"/>
        <v>770095.4826</v>
      </c>
      <c r="L37" s="54">
        <f t="shared" si="12"/>
        <v>382686.474</v>
      </c>
      <c r="M37" s="54">
        <f t="shared" si="12"/>
        <v>219765.15</v>
      </c>
      <c r="N37" s="56">
        <f>SUM(B37:M37)</f>
        <v>7910813.1112</v>
      </c>
    </row>
    <row r="38" spans="1:14" ht="18.75" customHeight="1">
      <c r="A38" s="57" t="s">
        <v>55</v>
      </c>
      <c r="B38" s="54">
        <f aca="true" t="shared" si="13" ref="B38:M38">B30*B7</f>
        <v>-3079.8013972</v>
      </c>
      <c r="C38" s="54">
        <f t="shared" si="13"/>
        <v>-2063.387508</v>
      </c>
      <c r="D38" s="54">
        <f t="shared" si="13"/>
        <v>-2082.7186366</v>
      </c>
      <c r="E38" s="54">
        <f t="shared" si="13"/>
        <v>-318.6530048</v>
      </c>
      <c r="F38" s="54">
        <f t="shared" si="13"/>
        <v>-2043.07001095</v>
      </c>
      <c r="G38" s="54">
        <f t="shared" si="13"/>
        <v>-2576.061</v>
      </c>
      <c r="H38" s="54">
        <f t="shared" si="13"/>
        <v>-2563.5792</v>
      </c>
      <c r="I38" s="54">
        <f t="shared" si="13"/>
        <v>-2319.591078</v>
      </c>
      <c r="J38" s="54">
        <f t="shared" si="13"/>
        <v>-1860.3821907000001</v>
      </c>
      <c r="K38" s="54">
        <f t="shared" si="13"/>
        <v>-2262.19936512</v>
      </c>
      <c r="L38" s="54">
        <f t="shared" si="13"/>
        <v>-1116.33098643</v>
      </c>
      <c r="M38" s="54">
        <f t="shared" si="13"/>
        <v>-650.09994336</v>
      </c>
      <c r="N38" s="25">
        <f>SUM(B38:M38)</f>
        <v>-22935.87432116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21804.34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-70227.39</v>
      </c>
      <c r="C42" s="25">
        <f aca="true" t="shared" si="15" ref="C42:M42">+C43+C46+C55+C56</f>
        <v>-70446.6</v>
      </c>
      <c r="D42" s="25">
        <f t="shared" si="15"/>
        <v>-49136.85</v>
      </c>
      <c r="E42" s="25">
        <f t="shared" si="15"/>
        <v>-5391.099999999999</v>
      </c>
      <c r="F42" s="25">
        <f t="shared" si="15"/>
        <v>-42279.42</v>
      </c>
      <c r="G42" s="25">
        <f t="shared" si="15"/>
        <v>-76775.62</v>
      </c>
      <c r="H42" s="25">
        <f t="shared" si="15"/>
        <v>-91803.05</v>
      </c>
      <c r="I42" s="25">
        <f t="shared" si="15"/>
        <v>-43759.74</v>
      </c>
      <c r="J42" s="25">
        <f t="shared" si="15"/>
        <v>-55897.48</v>
      </c>
      <c r="K42" s="25">
        <f t="shared" si="15"/>
        <v>-43515.36</v>
      </c>
      <c r="L42" s="25">
        <f t="shared" si="15"/>
        <v>-34238.770000000004</v>
      </c>
      <c r="M42" s="25">
        <f t="shared" si="15"/>
        <v>-19479.07</v>
      </c>
      <c r="N42" s="25">
        <f>+N43+N46+N55+N56</f>
        <v>-602950.45</v>
      </c>
    </row>
    <row r="43" spans="1:14" ht="18.75" customHeight="1">
      <c r="A43" s="17" t="s">
        <v>59</v>
      </c>
      <c r="B43" s="26">
        <f>B44+B45</f>
        <v>-68506.4</v>
      </c>
      <c r="C43" s="26">
        <f>C44+C45</f>
        <v>-69163.8</v>
      </c>
      <c r="D43" s="26">
        <f>D44+D45</f>
        <v>-48032</v>
      </c>
      <c r="E43" s="26">
        <f>E44+E45</f>
        <v>-5160.4</v>
      </c>
      <c r="F43" s="26">
        <f aca="true" t="shared" si="16" ref="F43:M43">F44+F45</f>
        <v>-41161.6</v>
      </c>
      <c r="G43" s="26">
        <f t="shared" si="16"/>
        <v>-75331.2</v>
      </c>
      <c r="H43" s="26">
        <f t="shared" si="16"/>
        <v>-89756</v>
      </c>
      <c r="I43" s="26">
        <f t="shared" si="16"/>
        <v>-42419.4</v>
      </c>
      <c r="J43" s="26">
        <f t="shared" si="16"/>
        <v>-54872</v>
      </c>
      <c r="K43" s="26">
        <f t="shared" si="16"/>
        <v>-42309.2</v>
      </c>
      <c r="L43" s="26">
        <f t="shared" si="16"/>
        <v>-33576.8</v>
      </c>
      <c r="M43" s="26">
        <f t="shared" si="16"/>
        <v>-19148.2</v>
      </c>
      <c r="N43" s="25">
        <f aca="true" t="shared" si="17" ref="N43:N56">SUM(B43:M43)</f>
        <v>-589437</v>
      </c>
    </row>
    <row r="44" spans="1:25" ht="18.75" customHeight="1">
      <c r="A44" s="13" t="s">
        <v>60</v>
      </c>
      <c r="B44" s="20">
        <f>ROUND(-B9*$D$3,2)</f>
        <v>-68506.4</v>
      </c>
      <c r="C44" s="20">
        <f>ROUND(-C9*$D$3,2)</f>
        <v>-69163.8</v>
      </c>
      <c r="D44" s="20">
        <f>ROUND(-D9*$D$3,2)</f>
        <v>-48032</v>
      </c>
      <c r="E44" s="20">
        <f>ROUND(-E9*$D$3,2)</f>
        <v>-5160.4</v>
      </c>
      <c r="F44" s="20">
        <f aca="true" t="shared" si="18" ref="F44:M44">ROUND(-F9*$D$3,2)</f>
        <v>-41161.6</v>
      </c>
      <c r="G44" s="20">
        <f t="shared" si="18"/>
        <v>-75331.2</v>
      </c>
      <c r="H44" s="20">
        <f t="shared" si="18"/>
        <v>-89756</v>
      </c>
      <c r="I44" s="20">
        <f t="shared" si="18"/>
        <v>-42419.4</v>
      </c>
      <c r="J44" s="20">
        <f t="shared" si="18"/>
        <v>-54872</v>
      </c>
      <c r="K44" s="20">
        <f t="shared" si="18"/>
        <v>-42309.2</v>
      </c>
      <c r="L44" s="20">
        <f t="shared" si="18"/>
        <v>-33576.8</v>
      </c>
      <c r="M44" s="20">
        <f t="shared" si="18"/>
        <v>-19148.2</v>
      </c>
      <c r="N44" s="46">
        <f t="shared" si="17"/>
        <v>-589437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SUM(B47:B54)</f>
        <v>-1720.9900000000002</v>
      </c>
      <c r="C46" s="26">
        <f t="shared" si="20"/>
        <v>-1282.8</v>
      </c>
      <c r="D46" s="26">
        <f t="shared" si="20"/>
        <v>-1104.85</v>
      </c>
      <c r="E46" s="26">
        <f t="shared" si="20"/>
        <v>-230.7</v>
      </c>
      <c r="F46" s="26">
        <f t="shared" si="20"/>
        <v>-1117.82</v>
      </c>
      <c r="G46" s="26">
        <f t="shared" si="20"/>
        <v>-1444.42</v>
      </c>
      <c r="H46" s="26">
        <f t="shared" si="20"/>
        <v>-2047.05</v>
      </c>
      <c r="I46" s="26">
        <f t="shared" si="20"/>
        <v>-1340.34</v>
      </c>
      <c r="J46" s="26">
        <f t="shared" si="20"/>
        <v>-1025.48</v>
      </c>
      <c r="K46" s="26">
        <f t="shared" si="20"/>
        <v>-1206.16</v>
      </c>
      <c r="L46" s="26">
        <f t="shared" si="20"/>
        <v>-661.97</v>
      </c>
      <c r="M46" s="26">
        <f t="shared" si="20"/>
        <v>-330.87</v>
      </c>
      <c r="N46" s="26">
        <f>SUM(N47:N54)</f>
        <v>-13513.449999999999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72</v>
      </c>
      <c r="B58" s="29">
        <f aca="true" t="shared" si="21" ref="B58:M58">+B36+B42</f>
        <v>968509.1906028001</v>
      </c>
      <c r="C58" s="29">
        <f t="shared" si="21"/>
        <v>639298.3244919999</v>
      </c>
      <c r="D58" s="29">
        <f t="shared" si="21"/>
        <v>662204.5689634002</v>
      </c>
      <c r="E58" s="29">
        <f t="shared" si="21"/>
        <v>126535.10459519998</v>
      </c>
      <c r="F58" s="29">
        <f t="shared" si="21"/>
        <v>658780.03328905</v>
      </c>
      <c r="G58" s="29">
        <f t="shared" si="21"/>
        <v>797100.268</v>
      </c>
      <c r="H58" s="29">
        <f t="shared" si="21"/>
        <v>835219.0334000001</v>
      </c>
      <c r="I58" s="29">
        <f t="shared" si="21"/>
        <v>766317.988922</v>
      </c>
      <c r="J58" s="29">
        <f t="shared" si="21"/>
        <v>598267.9083092998</v>
      </c>
      <c r="K58" s="29">
        <f t="shared" si="21"/>
        <v>730977.19323488</v>
      </c>
      <c r="L58" s="29">
        <f t="shared" si="21"/>
        <v>348602.53301356995</v>
      </c>
      <c r="M58" s="29">
        <f t="shared" si="21"/>
        <v>200355.02005664</v>
      </c>
      <c r="N58" s="29">
        <f>SUM(B58:M58)</f>
        <v>7332167.16687884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>SUM(B62:B75)</f>
        <v>968509.19</v>
      </c>
      <c r="C61" s="36">
        <f aca="true" t="shared" si="22" ref="C61:M61">SUM(C62:C75)</f>
        <v>639298.3200000001</v>
      </c>
      <c r="D61" s="36">
        <f t="shared" si="22"/>
        <v>662204.57</v>
      </c>
      <c r="E61" s="36">
        <f t="shared" si="22"/>
        <v>126535.11</v>
      </c>
      <c r="F61" s="36">
        <f t="shared" si="22"/>
        <v>658780.03</v>
      </c>
      <c r="G61" s="36">
        <f t="shared" si="22"/>
        <v>797100.27</v>
      </c>
      <c r="H61" s="36">
        <f t="shared" si="22"/>
        <v>835219.03</v>
      </c>
      <c r="I61" s="36">
        <f t="shared" si="22"/>
        <v>766318</v>
      </c>
      <c r="J61" s="36">
        <f t="shared" si="22"/>
        <v>598267.91</v>
      </c>
      <c r="K61" s="36">
        <f t="shared" si="22"/>
        <v>730977.19</v>
      </c>
      <c r="L61" s="36">
        <f t="shared" si="22"/>
        <v>348602.53</v>
      </c>
      <c r="M61" s="36">
        <f t="shared" si="22"/>
        <v>200355.02</v>
      </c>
      <c r="N61" s="29">
        <f>SUM(N62:N75)</f>
        <v>7332167.169999999</v>
      </c>
    </row>
    <row r="62" spans="1:15" ht="18.75" customHeight="1">
      <c r="A62" s="17" t="s">
        <v>74</v>
      </c>
      <c r="B62" s="36">
        <v>185159.57</v>
      </c>
      <c r="C62" s="36">
        <v>188325.87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373485.44</v>
      </c>
      <c r="O62"/>
    </row>
    <row r="63" spans="1:15" ht="18.75" customHeight="1">
      <c r="A63" s="17" t="s">
        <v>75</v>
      </c>
      <c r="B63" s="36">
        <v>783349.62</v>
      </c>
      <c r="C63" s="36">
        <v>450972.45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1234322.07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662204.57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662204.57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126535.11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126535.11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658780.03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658780.03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797100.27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797100.27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647975.96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647975.96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187243.07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187243.07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766318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766318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598267.91</v>
      </c>
      <c r="K71" s="35">
        <v>0</v>
      </c>
      <c r="L71" s="35">
        <v>0</v>
      </c>
      <c r="M71" s="35">
        <v>0</v>
      </c>
      <c r="N71" s="29">
        <f t="shared" si="23"/>
        <v>598267.91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730977.19</v>
      </c>
      <c r="L72" s="35">
        <v>0</v>
      </c>
      <c r="M72" s="61"/>
      <c r="N72" s="26">
        <f t="shared" si="23"/>
        <v>730977.19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348602.53</v>
      </c>
      <c r="M73" s="35">
        <v>0</v>
      </c>
      <c r="N73" s="29">
        <f t="shared" si="23"/>
        <v>348602.53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200355.02</v>
      </c>
      <c r="N74" s="26">
        <f t="shared" si="23"/>
        <v>200355.02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102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2.3361734356496613</v>
      </c>
      <c r="C79" s="44">
        <v>2.288455889282153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2.0387384487905105</v>
      </c>
      <c r="C80" s="44">
        <v>1.9244394644332172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1.8684096671269603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2.600658504084529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2.181668238068127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1.7300704559402904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2.035182249599564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1.991197259288702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1.9765566809436228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2.2263835480778504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2.1286394996791715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2.527021980432676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2.475776404448949</v>
      </c>
      <c r="N91" s="50"/>
      <c r="Y91"/>
    </row>
    <row r="92" spans="1:13" ht="39" customHeight="1">
      <c r="A92" s="72" t="s">
        <v>103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2017-08-09T20:23:54Z</dcterms:modified>
  <cp:category/>
  <cp:version/>
  <cp:contentType/>
  <cp:contentStatus/>
</cp:coreProperties>
</file>