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<sst xmlns="http://schemas.openxmlformats.org/spreadsheetml/2006/main" count="141" uniqueCount="141">
  <si>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</si>
  <si>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</si>
  <si>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</si>
  <si>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</si>
  <si>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</si>
  <si>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</si>
  <si>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</si>
  <si>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</si>
  <si>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</si>
  <si>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</si>
  <si>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</si>
  <si>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</si>
  <si>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</si>
  <si>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</si>
  <si>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</si>
  <si>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</si>
  <si>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</si>
  <si>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</si>
  <si>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</si>
  <si>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</si>
  <si>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</si>
  <si>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</si>
  <si>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</si>
  <si>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</si>
  <si>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</si>
  <si>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</si>
  <si>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</si>
  <si>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</si>
  <si>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</si>
  <si>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</si>
  <si>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</si>
  <si>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</si>
  <si>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</si>
  <si>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</si>
  <si>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</si>
  <si>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</si>
  <si>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</si>
  <si>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</si>
  <si>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</si>
  <si>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</si>
  <si>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</si>
  <si>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</si>
  <si>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</si>
  <si>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</si>
  <si>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</si>
  <si>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</si>
  <si>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</si>
  <si>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</si>
  <si>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</si>
  <si>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</si>
  <si>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</si>
  <si>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</si>
  <si>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</si>
  <si>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</si>
  <si>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</si>
  <si>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</si>
  <si>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</si>
  <si>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</si>
  <si>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</si>
  <si>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</si>
  <si>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</si>
  <si>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</si>
  <si>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</si>
  <si>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</si>
  <si>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</si>
  <si>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</si>
  <si>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</si>
  <si>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</si>
  <si>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</si>
  <si>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</si>
  <si>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</si>
  <si>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</si>
  <si>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</si>
  <si>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</si>
  <si>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</si>
  <si>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</si>
  <si>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</si>
  <si>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</si>
  <si>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</si>
  <si>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</si>
  <si>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</si>
  <si>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</si>
  <si>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</si>
  <si>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</si>
  <si>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</si>
  <si>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</si>
  <si>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</si>
  <si>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</si>
  <si>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</si>
  <si>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</si>
  <si>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</si>
  <si>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</si>
  <si>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</si>
  <si>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</si>
  <si>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</si>
  <si>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</si>
  <si>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</si>
  <si>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</si>
  <si>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</si>
  <si>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</si>
  <si>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</si>
  <si>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</si>
  <si>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</si>
  <si>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</si>
  <si>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</si>
  <si>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</si>
  <si>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</si>
  <si>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</si>
  <si>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</si>
  <si>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</si>
  <si>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</si>
  <si>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</si>
  <si>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</si>
  <si>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</si>
  <si>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</si>
  <si>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</si>
  <si>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</si>
  <si>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</si>
  <si>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</si>
  <si>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</si>
  <si>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</si>
  <si>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</si>
  <si>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</si>
  <si>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</si>
  <si>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</si>
  <si>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</si>
  <si>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</si>
  <si>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</si>
  <si>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</si>
  <si>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</si>
  <si>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</si>
  <si>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</si>
  <si>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</si>
  <si>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21/08/17 - VENCIMENTO 28/08/17</t>
  </si>
  <si>
    <t>6.2.31. Ajuste de Remuneração Previsto Contratualmente ¹</t>
  </si>
  <si>
    <t>6.2.32. Ajuste de Remuneração Previsto Contratualmente ²</t>
  </si>
  <si>
    <t>6.3. Revisão de Remuneração pelo Transporte Coletivo ³</t>
  </si>
  <si>
    <t>Notas:</t>
  </si>
  <si>
    <t>(1) Ajuste de remuneração previsto contratualmente, período de 26/06 a 24/07/17, parcela 17/20.</t>
  </si>
  <si>
    <t>(2) Revisão do ajuste de remuneração previsto contratualmente, período de 26/06 a 24/07/17.</t>
  </si>
  <si>
    <t>(3) Passageiros transportados, processados pelo sistema de bilhetagem eletrônica, referentes ao mês de julho/17 (228.357 passageiros).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</si>
</sst>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172" fontId="2" fillId="0" borderId="0" xfId="53" applyNumberFormat="1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565418</v>
      </c>
      <c r="C7" s="9">
        <f t="shared" si="0"/>
        <v>726468</v>
      </c>
      <c r="D7" s="9">
        <f t="shared" si="0"/>
        <v>739577</v>
      </c>
      <c r="E7" s="9">
        <f t="shared" si="0"/>
        <v>497200</v>
      </c>
      <c r="F7" s="9">
        <f t="shared" si="0"/>
        <v>679355</v>
      </c>
      <c r="G7" s="9">
        <f t="shared" si="0"/>
        <v>1157357</v>
      </c>
      <c r="H7" s="9">
        <f t="shared" si="0"/>
        <v>534835</v>
      </c>
      <c r="I7" s="9">
        <f t="shared" si="0"/>
        <v>115155</v>
      </c>
      <c r="J7" s="9">
        <f t="shared" si="0"/>
        <v>304394</v>
      </c>
      <c r="K7" s="9">
        <f t="shared" si="0"/>
        <v>5319759</v>
      </c>
      <c r="L7" s="50"/>
    </row>
    <row r="8" spans="1:11" ht="17.25" customHeight="1">
      <c r="A8" s="10" t="s">
        <v>97</v>
      </c>
      <c r="B8" s="11">
        <f>B9+B12+B16</f>
        <v>268119</v>
      </c>
      <c r="C8" s="11">
        <f aca="true" t="shared" si="1" ref="C8:J8">C9+C12+C16</f>
        <v>354971</v>
      </c>
      <c r="D8" s="11">
        <f t="shared" si="1"/>
        <v>335573</v>
      </c>
      <c r="E8" s="11">
        <f t="shared" si="1"/>
        <v>243322</v>
      </c>
      <c r="F8" s="11">
        <f t="shared" si="1"/>
        <v>318887</v>
      </c>
      <c r="G8" s="11">
        <f t="shared" si="1"/>
        <v>544325</v>
      </c>
      <c r="H8" s="11">
        <f t="shared" si="1"/>
        <v>277137</v>
      </c>
      <c r="I8" s="11">
        <f t="shared" si="1"/>
        <v>51479</v>
      </c>
      <c r="J8" s="11">
        <f t="shared" si="1"/>
        <v>137050</v>
      </c>
      <c r="K8" s="11">
        <f>SUM(B8:J8)</f>
        <v>2530863</v>
      </c>
    </row>
    <row r="9" spans="1:11" ht="17.25" customHeight="1">
      <c r="A9" s="15" t="s">
        <v>16</v>
      </c>
      <c r="B9" s="13">
        <f>+B10+B11</f>
        <v>33659</v>
      </c>
      <c r="C9" s="13">
        <f aca="true" t="shared" si="2" ref="C9:J9">+C10+C11</f>
        <v>47083</v>
      </c>
      <c r="D9" s="13">
        <f t="shared" si="2"/>
        <v>40939</v>
      </c>
      <c r="E9" s="13">
        <f t="shared" si="2"/>
        <v>31369</v>
      </c>
      <c r="F9" s="13">
        <f t="shared" si="2"/>
        <v>34622</v>
      </c>
      <c r="G9" s="13">
        <f t="shared" si="2"/>
        <v>47985</v>
      </c>
      <c r="H9" s="13">
        <f t="shared" si="2"/>
        <v>42125</v>
      </c>
      <c r="I9" s="13">
        <f t="shared" si="2"/>
        <v>7712</v>
      </c>
      <c r="J9" s="13">
        <f t="shared" si="2"/>
        <v>15477</v>
      </c>
      <c r="K9" s="11">
        <f>SUM(B9:J9)</f>
        <v>300971</v>
      </c>
    </row>
    <row r="10" spans="1:11" ht="17.25" customHeight="1">
      <c r="A10" s="29" t="s">
        <v>17</v>
      </c>
      <c r="B10" s="13">
        <v>33659</v>
      </c>
      <c r="C10" s="13">
        <v>47083</v>
      </c>
      <c r="D10" s="13">
        <v>40939</v>
      </c>
      <c r="E10" s="13">
        <v>31369</v>
      </c>
      <c r="F10" s="13">
        <v>34622</v>
      </c>
      <c r="G10" s="13">
        <v>47985</v>
      </c>
      <c r="H10" s="13">
        <v>42125</v>
      </c>
      <c r="I10" s="13">
        <v>7712</v>
      </c>
      <c r="J10" s="13">
        <v>15477</v>
      </c>
      <c r="K10" s="11">
        <f>SUM(B10:J10)</f>
        <v>300971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219276</v>
      </c>
      <c r="C12" s="17">
        <f t="shared" si="3"/>
        <v>287135</v>
      </c>
      <c r="D12" s="17">
        <f t="shared" si="3"/>
        <v>275384</v>
      </c>
      <c r="E12" s="17">
        <f t="shared" si="3"/>
        <v>198702</v>
      </c>
      <c r="F12" s="17">
        <f t="shared" si="3"/>
        <v>263148</v>
      </c>
      <c r="G12" s="17">
        <f t="shared" si="3"/>
        <v>459354</v>
      </c>
      <c r="H12" s="17">
        <f t="shared" si="3"/>
        <v>220052</v>
      </c>
      <c r="I12" s="17">
        <f t="shared" si="3"/>
        <v>40525</v>
      </c>
      <c r="J12" s="17">
        <f t="shared" si="3"/>
        <v>113536</v>
      </c>
      <c r="K12" s="11">
        <f aca="true" t="shared" si="4" ref="K12:K27">SUM(B12:J12)</f>
        <v>2077112</v>
      </c>
    </row>
    <row r="13" spans="1:13" ht="17.25" customHeight="1">
      <c r="A13" s="14" t="s">
        <v>19</v>
      </c>
      <c r="B13" s="13">
        <v>101997</v>
      </c>
      <c r="C13" s="13">
        <v>143206</v>
      </c>
      <c r="D13" s="13">
        <v>141247</v>
      </c>
      <c r="E13" s="13">
        <v>98416</v>
      </c>
      <c r="F13" s="13">
        <v>129000</v>
      </c>
      <c r="G13" s="13">
        <v>212386</v>
      </c>
      <c r="H13" s="13">
        <v>97826</v>
      </c>
      <c r="I13" s="13">
        <v>22052</v>
      </c>
      <c r="J13" s="13">
        <v>57241</v>
      </c>
      <c r="K13" s="11">
        <f t="shared" si="4"/>
        <v>1003371</v>
      </c>
      <c r="L13" s="50"/>
      <c r="M13" s="51"/>
    </row>
    <row r="14" spans="1:12" ht="17.25" customHeight="1">
      <c r="A14" s="14" t="s">
        <v>20</v>
      </c>
      <c r="B14" s="13">
        <v>107815</v>
      </c>
      <c r="C14" s="13">
        <v>128945</v>
      </c>
      <c r="D14" s="13">
        <v>124390</v>
      </c>
      <c r="E14" s="13">
        <v>91534</v>
      </c>
      <c r="F14" s="13">
        <v>124617</v>
      </c>
      <c r="G14" s="13">
        <v>231653</v>
      </c>
      <c r="H14" s="13">
        <v>104980</v>
      </c>
      <c r="I14" s="13">
        <v>16092</v>
      </c>
      <c r="J14" s="13">
        <v>53085</v>
      </c>
      <c r="K14" s="11">
        <f t="shared" si="4"/>
        <v>983111</v>
      </c>
      <c r="L14" s="50"/>
    </row>
    <row r="15" spans="1:11" ht="17.25" customHeight="1">
      <c r="A15" s="14" t="s">
        <v>21</v>
      </c>
      <c r="B15" s="13">
        <v>9464</v>
      </c>
      <c r="C15" s="13">
        <v>14984</v>
      </c>
      <c r="D15" s="13">
        <v>9747</v>
      </c>
      <c r="E15" s="13">
        <v>8752</v>
      </c>
      <c r="F15" s="13">
        <v>9531</v>
      </c>
      <c r="G15" s="13">
        <v>15315</v>
      </c>
      <c r="H15" s="13">
        <v>17246</v>
      </c>
      <c r="I15" s="13">
        <v>2381</v>
      </c>
      <c r="J15" s="13">
        <v>3210</v>
      </c>
      <c r="K15" s="11">
        <f t="shared" si="4"/>
        <v>90630</v>
      </c>
    </row>
    <row r="16" spans="1:11" ht="17.25" customHeight="1">
      <c r="A16" s="15" t="s">
        <v>93</v>
      </c>
      <c r="B16" s="13">
        <f>B17+B18+B19</f>
        <v>15184</v>
      </c>
      <c r="C16" s="13">
        <f aca="true" t="shared" si="5" ref="C16:J16">C17+C18+C19</f>
        <v>20753</v>
      </c>
      <c r="D16" s="13">
        <f t="shared" si="5"/>
        <v>19250</v>
      </c>
      <c r="E16" s="13">
        <f t="shared" si="5"/>
        <v>13251</v>
      </c>
      <c r="F16" s="13">
        <f t="shared" si="5"/>
        <v>21117</v>
      </c>
      <c r="G16" s="13">
        <f t="shared" si="5"/>
        <v>36986</v>
      </c>
      <c r="H16" s="13">
        <f t="shared" si="5"/>
        <v>14960</v>
      </c>
      <c r="I16" s="13">
        <f t="shared" si="5"/>
        <v>3242</v>
      </c>
      <c r="J16" s="13">
        <f t="shared" si="5"/>
        <v>8037</v>
      </c>
      <c r="K16" s="11">
        <f t="shared" si="4"/>
        <v>152780</v>
      </c>
    </row>
    <row r="17" spans="1:11" ht="17.25" customHeight="1">
      <c r="A17" s="14" t="s">
        <v>94</v>
      </c>
      <c r="B17" s="13">
        <v>15016</v>
      </c>
      <c r="C17" s="13">
        <v>20533</v>
      </c>
      <c r="D17" s="13">
        <v>19111</v>
      </c>
      <c r="E17" s="13">
        <v>13129</v>
      </c>
      <c r="F17" s="13">
        <v>20939</v>
      </c>
      <c r="G17" s="13">
        <v>36654</v>
      </c>
      <c r="H17" s="13">
        <v>14810</v>
      </c>
      <c r="I17" s="13">
        <v>3221</v>
      </c>
      <c r="J17" s="13">
        <v>7972</v>
      </c>
      <c r="K17" s="11">
        <f t="shared" si="4"/>
        <v>151385</v>
      </c>
    </row>
    <row r="18" spans="1:11" ht="17.25" customHeight="1">
      <c r="A18" s="14" t="s">
        <v>95</v>
      </c>
      <c r="B18" s="13">
        <v>159</v>
      </c>
      <c r="C18" s="13">
        <v>206</v>
      </c>
      <c r="D18" s="13">
        <v>129</v>
      </c>
      <c r="E18" s="13">
        <v>116</v>
      </c>
      <c r="F18" s="13">
        <v>161</v>
      </c>
      <c r="G18" s="13">
        <v>315</v>
      </c>
      <c r="H18" s="13">
        <v>137</v>
      </c>
      <c r="I18" s="13">
        <v>20</v>
      </c>
      <c r="J18" s="13">
        <v>61</v>
      </c>
      <c r="K18" s="11">
        <f t="shared" si="4"/>
        <v>1304</v>
      </c>
    </row>
    <row r="19" spans="1:11" ht="17.25" customHeight="1">
      <c r="A19" s="14" t="s">
        <v>96</v>
      </c>
      <c r="B19" s="13">
        <v>9</v>
      </c>
      <c r="C19" s="13">
        <v>14</v>
      </c>
      <c r="D19" s="13">
        <v>10</v>
      </c>
      <c r="E19" s="13">
        <v>6</v>
      </c>
      <c r="F19" s="13">
        <v>17</v>
      </c>
      <c r="G19" s="13">
        <v>17</v>
      </c>
      <c r="H19" s="13">
        <v>13</v>
      </c>
      <c r="I19" s="13">
        <v>1</v>
      </c>
      <c r="J19" s="13">
        <v>4</v>
      </c>
      <c r="K19" s="11">
        <f t="shared" si="4"/>
        <v>91</v>
      </c>
    </row>
    <row r="20" spans="1:11" ht="17.25" customHeight="1">
      <c r="A20" s="16" t="s">
        <v>22</v>
      </c>
      <c r="B20" s="11">
        <f>+B21+B22+B23</f>
        <v>155196</v>
      </c>
      <c r="C20" s="11">
        <f aca="true" t="shared" si="6" ref="C20:J20">+C21+C22+C23</f>
        <v>176950</v>
      </c>
      <c r="D20" s="11">
        <f t="shared" si="6"/>
        <v>200985</v>
      </c>
      <c r="E20" s="11">
        <f t="shared" si="6"/>
        <v>125861</v>
      </c>
      <c r="F20" s="11">
        <f t="shared" si="6"/>
        <v>199631</v>
      </c>
      <c r="G20" s="11">
        <f t="shared" si="6"/>
        <v>382431</v>
      </c>
      <c r="H20" s="11">
        <f t="shared" si="6"/>
        <v>132833</v>
      </c>
      <c r="I20" s="11">
        <f t="shared" si="6"/>
        <v>30791</v>
      </c>
      <c r="J20" s="11">
        <f t="shared" si="6"/>
        <v>77639</v>
      </c>
      <c r="K20" s="11">
        <f t="shared" si="4"/>
        <v>1482317</v>
      </c>
    </row>
    <row r="21" spans="1:12" ht="17.25" customHeight="1">
      <c r="A21" s="12" t="s">
        <v>23</v>
      </c>
      <c r="B21" s="13">
        <v>79429</v>
      </c>
      <c r="C21" s="13">
        <v>100659</v>
      </c>
      <c r="D21" s="13">
        <v>115547</v>
      </c>
      <c r="E21" s="13">
        <v>70041</v>
      </c>
      <c r="F21" s="13">
        <v>109332</v>
      </c>
      <c r="G21" s="13">
        <v>193014</v>
      </c>
      <c r="H21" s="13">
        <v>71420</v>
      </c>
      <c r="I21" s="13">
        <v>18614</v>
      </c>
      <c r="J21" s="13">
        <v>43144</v>
      </c>
      <c r="K21" s="11">
        <f t="shared" si="4"/>
        <v>801200</v>
      </c>
      <c r="L21" s="50"/>
    </row>
    <row r="22" spans="1:12" ht="17.25" customHeight="1">
      <c r="A22" s="12" t="s">
        <v>24</v>
      </c>
      <c r="B22" s="13">
        <v>71678</v>
      </c>
      <c r="C22" s="13">
        <v>71365</v>
      </c>
      <c r="D22" s="13">
        <v>81388</v>
      </c>
      <c r="E22" s="13">
        <v>52894</v>
      </c>
      <c r="F22" s="13">
        <v>86512</v>
      </c>
      <c r="G22" s="13">
        <v>182431</v>
      </c>
      <c r="H22" s="13">
        <v>55971</v>
      </c>
      <c r="I22" s="13">
        <v>11315</v>
      </c>
      <c r="J22" s="13">
        <v>33106</v>
      </c>
      <c r="K22" s="11">
        <f t="shared" si="4"/>
        <v>646660</v>
      </c>
      <c r="L22" s="50"/>
    </row>
    <row r="23" spans="1:11" ht="17.25" customHeight="1">
      <c r="A23" s="12" t="s">
        <v>25</v>
      </c>
      <c r="B23" s="13">
        <v>4089</v>
      </c>
      <c r="C23" s="13">
        <v>4926</v>
      </c>
      <c r="D23" s="13">
        <v>4050</v>
      </c>
      <c r="E23" s="13">
        <v>2926</v>
      </c>
      <c r="F23" s="13">
        <v>3787</v>
      </c>
      <c r="G23" s="13">
        <v>6986</v>
      </c>
      <c r="H23" s="13">
        <v>5442</v>
      </c>
      <c r="I23" s="13">
        <v>862</v>
      </c>
      <c r="J23" s="13">
        <v>1389</v>
      </c>
      <c r="K23" s="11">
        <f t="shared" si="4"/>
        <v>34457</v>
      </c>
    </row>
    <row r="24" spans="1:11" ht="17.25" customHeight="1">
      <c r="A24" s="16" t="s">
        <v>26</v>
      </c>
      <c r="B24" s="13">
        <f>+B25+B26</f>
        <v>142103</v>
      </c>
      <c r="C24" s="13">
        <f aca="true" t="shared" si="7" ref="C24:J24">+C25+C26</f>
        <v>194547</v>
      </c>
      <c r="D24" s="13">
        <f t="shared" si="7"/>
        <v>203019</v>
      </c>
      <c r="E24" s="13">
        <f t="shared" si="7"/>
        <v>128017</v>
      </c>
      <c r="F24" s="13">
        <f t="shared" si="7"/>
        <v>160837</v>
      </c>
      <c r="G24" s="13">
        <f t="shared" si="7"/>
        <v>230601</v>
      </c>
      <c r="H24" s="13">
        <f t="shared" si="7"/>
        <v>117083</v>
      </c>
      <c r="I24" s="13">
        <f t="shared" si="7"/>
        <v>32885</v>
      </c>
      <c r="J24" s="13">
        <f t="shared" si="7"/>
        <v>89705</v>
      </c>
      <c r="K24" s="11">
        <f t="shared" si="4"/>
        <v>1298797</v>
      </c>
    </row>
    <row r="25" spans="1:12" ht="17.25" customHeight="1">
      <c r="A25" s="12" t="s">
        <v>115</v>
      </c>
      <c r="B25" s="13">
        <v>57518</v>
      </c>
      <c r="C25" s="13">
        <v>88010</v>
      </c>
      <c r="D25" s="13">
        <v>98231</v>
      </c>
      <c r="E25" s="13">
        <v>61590</v>
      </c>
      <c r="F25" s="13">
        <v>72376</v>
      </c>
      <c r="G25" s="13">
        <v>99634</v>
      </c>
      <c r="H25" s="13">
        <v>51504</v>
      </c>
      <c r="I25" s="13">
        <v>17634</v>
      </c>
      <c r="J25" s="13">
        <v>40366</v>
      </c>
      <c r="K25" s="11">
        <f t="shared" si="4"/>
        <v>586863</v>
      </c>
      <c r="L25" s="50"/>
    </row>
    <row r="26" spans="1:12" ht="17.25" customHeight="1">
      <c r="A26" s="12" t="s">
        <v>116</v>
      </c>
      <c r="B26" s="13">
        <v>84585</v>
      </c>
      <c r="C26" s="13">
        <v>106537</v>
      </c>
      <c r="D26" s="13">
        <v>104788</v>
      </c>
      <c r="E26" s="13">
        <v>66427</v>
      </c>
      <c r="F26" s="13">
        <v>88461</v>
      </c>
      <c r="G26" s="13">
        <v>130967</v>
      </c>
      <c r="H26" s="13">
        <v>65579</v>
      </c>
      <c r="I26" s="13">
        <v>15251</v>
      </c>
      <c r="J26" s="13">
        <v>49339</v>
      </c>
      <c r="K26" s="11">
        <f t="shared" si="4"/>
        <v>711934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7782</v>
      </c>
      <c r="I27" s="11">
        <v>0</v>
      </c>
      <c r="J27" s="11">
        <v>0</v>
      </c>
      <c r="K27" s="11">
        <f t="shared" si="4"/>
        <v>7782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9463.45</v>
      </c>
      <c r="I35" s="19">
        <v>0</v>
      </c>
      <c r="J35" s="19">
        <v>0</v>
      </c>
      <c r="K35" s="23">
        <f>SUM(B35:J35)</f>
        <v>9463.45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1637849.39</v>
      </c>
      <c r="C47" s="22">
        <f aca="true" t="shared" si="12" ref="C47:H47">+C48+C57</f>
        <v>2352292.03</v>
      </c>
      <c r="D47" s="22">
        <f t="shared" si="12"/>
        <v>2693166.8299999996</v>
      </c>
      <c r="E47" s="22">
        <f t="shared" si="12"/>
        <v>1547439.84</v>
      </c>
      <c r="F47" s="22">
        <f t="shared" si="12"/>
        <v>2085718.71</v>
      </c>
      <c r="G47" s="22">
        <f t="shared" si="12"/>
        <v>2994741.81</v>
      </c>
      <c r="H47" s="22">
        <f t="shared" si="12"/>
        <v>1600449.13</v>
      </c>
      <c r="I47" s="22">
        <f>+I48+I57</f>
        <v>599848.69</v>
      </c>
      <c r="J47" s="22">
        <f>+J48+J57</f>
        <v>955878.43</v>
      </c>
      <c r="K47" s="22">
        <f>SUM(B47:J47)</f>
        <v>16467384.860000001</v>
      </c>
    </row>
    <row r="48" spans="1:11" ht="17.25" customHeight="1">
      <c r="A48" s="16" t="s">
        <v>108</v>
      </c>
      <c r="B48" s="23">
        <f>SUM(B49:B56)</f>
        <v>1618529.69</v>
      </c>
      <c r="C48" s="23">
        <f aca="true" t="shared" si="13" ref="C48:J48">SUM(C49:C56)</f>
        <v>2326836.71</v>
      </c>
      <c r="D48" s="23">
        <f t="shared" si="13"/>
        <v>2667014.01</v>
      </c>
      <c r="E48" s="23">
        <f t="shared" si="13"/>
        <v>1524489.36</v>
      </c>
      <c r="F48" s="23">
        <f t="shared" si="13"/>
        <v>2062028.78</v>
      </c>
      <c r="G48" s="23">
        <f t="shared" si="13"/>
        <v>2964130.0100000002</v>
      </c>
      <c r="H48" s="23">
        <f t="shared" si="13"/>
        <v>1579870.66</v>
      </c>
      <c r="I48" s="23">
        <f t="shared" si="13"/>
        <v>599848.69</v>
      </c>
      <c r="J48" s="23">
        <f t="shared" si="13"/>
        <v>941516.05</v>
      </c>
      <c r="K48" s="23">
        <f aca="true" t="shared" si="14" ref="K48:K57">SUM(B48:J48)</f>
        <v>16284263.96</v>
      </c>
    </row>
    <row r="49" spans="1:11" ht="17.25" customHeight="1">
      <c r="A49" s="34" t="s">
        <v>43</v>
      </c>
      <c r="B49" s="23">
        <f aca="true" t="shared" si="15" ref="B49:H49">ROUND(B30*B7,2)</f>
        <v>1617152.02</v>
      </c>
      <c r="C49" s="23">
        <f t="shared" si="15"/>
        <v>2319467.03</v>
      </c>
      <c r="D49" s="23">
        <f t="shared" si="15"/>
        <v>2664326.14</v>
      </c>
      <c r="E49" s="23">
        <f t="shared" si="15"/>
        <v>1523321.36</v>
      </c>
      <c r="F49" s="23">
        <f t="shared" si="15"/>
        <v>2059940.23</v>
      </c>
      <c r="G49" s="23">
        <f t="shared" si="15"/>
        <v>2961213.62</v>
      </c>
      <c r="H49" s="23">
        <f t="shared" si="15"/>
        <v>1569152.41</v>
      </c>
      <c r="I49" s="23">
        <f>ROUND(I30*I7,2)</f>
        <v>598782.97</v>
      </c>
      <c r="J49" s="23">
        <f>ROUND(J30*J7,2)</f>
        <v>939299.01</v>
      </c>
      <c r="K49" s="23">
        <f t="shared" si="14"/>
        <v>16252654.79</v>
      </c>
    </row>
    <row r="50" spans="1:11" ht="17.25" customHeight="1">
      <c r="A50" s="34" t="s">
        <v>44</v>
      </c>
      <c r="B50" s="19">
        <v>0</v>
      </c>
      <c r="C50" s="23">
        <f>ROUND(C31*C7,2)</f>
        <v>5155.65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5155.65</v>
      </c>
    </row>
    <row r="51" spans="1:11" ht="17.25" customHeight="1">
      <c r="A51" s="64" t="s">
        <v>104</v>
      </c>
      <c r="B51" s="65">
        <f aca="true" t="shared" si="16" ref="B51:H51">ROUND(B32*B7,2)</f>
        <v>-2714.01</v>
      </c>
      <c r="C51" s="65">
        <f t="shared" si="16"/>
        <v>-3559.69</v>
      </c>
      <c r="D51" s="65">
        <f t="shared" si="16"/>
        <v>-3697.89</v>
      </c>
      <c r="E51" s="65">
        <f t="shared" si="16"/>
        <v>-2277.4</v>
      </c>
      <c r="F51" s="65">
        <f t="shared" si="16"/>
        <v>-3192.97</v>
      </c>
      <c r="G51" s="65">
        <f t="shared" si="16"/>
        <v>-4513.69</v>
      </c>
      <c r="H51" s="65">
        <f t="shared" si="16"/>
        <v>-2460.24</v>
      </c>
      <c r="I51" s="19">
        <v>0</v>
      </c>
      <c r="J51" s="19">
        <v>0</v>
      </c>
      <c r="K51" s="65">
        <f>SUM(B51:J51)</f>
        <v>-22415.89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9463.45</v>
      </c>
      <c r="I53" s="31">
        <f>+I35</f>
        <v>0</v>
      </c>
      <c r="J53" s="31">
        <f>+J35</f>
        <v>0</v>
      </c>
      <c r="K53" s="23">
        <f t="shared" si="14"/>
        <v>9463.45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25455.32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183120.9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-193153.20999999344</v>
      </c>
      <c r="C61" s="35">
        <f t="shared" si="17"/>
        <v>-276964.5199999997</v>
      </c>
      <c r="D61" s="35">
        <f t="shared" si="17"/>
        <v>28630.500000001804</v>
      </c>
      <c r="E61" s="35">
        <f t="shared" si="17"/>
        <v>-269655.07000000594</v>
      </c>
      <c r="F61" s="35">
        <f t="shared" si="17"/>
        <v>-133814.80000000453</v>
      </c>
      <c r="G61" s="35">
        <f t="shared" si="17"/>
        <v>-216953.43999999823</v>
      </c>
      <c r="H61" s="35">
        <f t="shared" si="17"/>
        <v>-224267.3800000003</v>
      </c>
      <c r="I61" s="35">
        <f t="shared" si="17"/>
        <v>-113364.18000000065</v>
      </c>
      <c r="J61" s="35">
        <f t="shared" si="17"/>
        <v>-100686.14000000387</v>
      </c>
      <c r="K61" s="35">
        <f>SUM(B61:J61)</f>
        <v>-1500228.2400000049</v>
      </c>
    </row>
    <row r="62" spans="1:11" ht="18.75" customHeight="1">
      <c r="A62" s="16" t="s">
        <v>74</v>
      </c>
      <c r="B62" s="35">
        <f aca="true" t="shared" si="18" ref="B62:J62">B63+B64+B65+B66+B67+B68</f>
        <v>-155994.06</v>
      </c>
      <c r="C62" s="35">
        <f t="shared" si="18"/>
        <v>-182946.51</v>
      </c>
      <c r="D62" s="35">
        <f t="shared" si="18"/>
        <v>-171719.53</v>
      </c>
      <c r="E62" s="35">
        <f t="shared" si="18"/>
        <v>-205237.72</v>
      </c>
      <c r="F62" s="35">
        <f t="shared" si="18"/>
        <v>-186706.01</v>
      </c>
      <c r="G62" s="35">
        <f t="shared" si="18"/>
        <v>-231031.88</v>
      </c>
      <c r="H62" s="35">
        <f t="shared" si="18"/>
        <v>-160075</v>
      </c>
      <c r="I62" s="35">
        <f t="shared" si="18"/>
        <v>-29305.6</v>
      </c>
      <c r="J62" s="35">
        <f t="shared" si="18"/>
        <v>-58812.6</v>
      </c>
      <c r="K62" s="35">
        <f aca="true" t="shared" si="19" ref="K62:K91">SUM(B62:J62)</f>
        <v>-1381828.9100000001</v>
      </c>
    </row>
    <row r="63" spans="1:11" ht="18.75" customHeight="1">
      <c r="A63" s="12" t="s">
        <v>75</v>
      </c>
      <c r="B63" s="35">
        <f>-ROUND(B9*$D$3,2)</f>
        <v>-127904.2</v>
      </c>
      <c r="C63" s="35">
        <f aca="true" t="shared" si="20" ref="C63:J63">-ROUND(C9*$D$3,2)</f>
        <v>-178915.4</v>
      </c>
      <c r="D63" s="35">
        <f t="shared" si="20"/>
        <v>-155568.2</v>
      </c>
      <c r="E63" s="35">
        <f t="shared" si="20"/>
        <v>-119202.2</v>
      </c>
      <c r="F63" s="35">
        <f t="shared" si="20"/>
        <v>-131563.6</v>
      </c>
      <c r="G63" s="35">
        <f t="shared" si="20"/>
        <v>-182343</v>
      </c>
      <c r="H63" s="35">
        <f t="shared" si="20"/>
        <v>-160075</v>
      </c>
      <c r="I63" s="35">
        <f t="shared" si="20"/>
        <v>-29305.6</v>
      </c>
      <c r="J63" s="35">
        <f t="shared" si="20"/>
        <v>-58812.6</v>
      </c>
      <c r="K63" s="35">
        <f t="shared" si="19"/>
        <v>-1143689.8000000003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-642.2</v>
      </c>
      <c r="C65" s="35">
        <v>-285</v>
      </c>
      <c r="D65" s="35">
        <v>-209</v>
      </c>
      <c r="E65" s="35">
        <v>-585.2</v>
      </c>
      <c r="F65" s="35">
        <v>-501.6</v>
      </c>
      <c r="G65" s="35">
        <v>-304</v>
      </c>
      <c r="H65" s="19">
        <v>0</v>
      </c>
      <c r="I65" s="19">
        <v>0</v>
      </c>
      <c r="J65" s="19">
        <v>0</v>
      </c>
      <c r="K65" s="35">
        <f t="shared" si="19"/>
        <v>-2527</v>
      </c>
    </row>
    <row r="66" spans="1:11" ht="18.75" customHeight="1">
      <c r="A66" s="12" t="s">
        <v>105</v>
      </c>
      <c r="B66" s="35">
        <v>-2952.6</v>
      </c>
      <c r="C66" s="35">
        <v>-1242.6</v>
      </c>
      <c r="D66" s="35">
        <v>-1463</v>
      </c>
      <c r="E66" s="35">
        <v>-3116</v>
      </c>
      <c r="F66" s="35">
        <v>-1383.2</v>
      </c>
      <c r="G66" s="35">
        <v>-718.2</v>
      </c>
      <c r="H66" s="19">
        <v>0</v>
      </c>
      <c r="I66" s="19">
        <v>0</v>
      </c>
      <c r="J66" s="19">
        <v>0</v>
      </c>
      <c r="K66" s="35">
        <f t="shared" si="19"/>
        <v>-10875.600000000002</v>
      </c>
    </row>
    <row r="67" spans="1:11" ht="18.75" customHeight="1">
      <c r="A67" s="12" t="s">
        <v>52</v>
      </c>
      <c r="B67" s="35">
        <v>-24495.06</v>
      </c>
      <c r="C67" s="35">
        <v>-2503.51</v>
      </c>
      <c r="D67" s="35">
        <v>-14479.33</v>
      </c>
      <c r="E67" s="35">
        <v>-82334.32</v>
      </c>
      <c r="F67" s="35">
        <v>-53257.61</v>
      </c>
      <c r="G67" s="35">
        <v>-47666.68</v>
      </c>
      <c r="H67" s="19">
        <v>0</v>
      </c>
      <c r="I67" s="19">
        <v>0</v>
      </c>
      <c r="J67" s="19">
        <v>0</v>
      </c>
      <c r="K67" s="35">
        <f t="shared" si="19"/>
        <v>-224736.51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-71910.56999999346</v>
      </c>
      <c r="C69" s="65">
        <f>SUM(C70:C102)</f>
        <v>-103727.94999999972</v>
      </c>
      <c r="D69" s="65">
        <f>SUM(D70:D102)</f>
        <v>-118729.63999999821</v>
      </c>
      <c r="E69" s="65">
        <f aca="true" t="shared" si="21" ref="E69:J69">SUM(E70:E102)</f>
        <v>-68575.77000000596</v>
      </c>
      <c r="F69" s="65">
        <f t="shared" si="21"/>
        <v>-94851.18000000452</v>
      </c>
      <c r="G69" s="65">
        <f t="shared" si="21"/>
        <v>-135789.8299999982</v>
      </c>
      <c r="H69" s="65">
        <f t="shared" si="21"/>
        <v>-68041.1000000003</v>
      </c>
      <c r="I69" s="65">
        <f t="shared" si="21"/>
        <v>-87138.85000000066</v>
      </c>
      <c r="J69" s="65">
        <f t="shared" si="21"/>
        <v>-42885.40000000388</v>
      </c>
      <c r="K69" s="65">
        <f t="shared" si="19"/>
        <v>-791650.290000005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5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134</v>
      </c>
      <c r="B100" s="35">
        <v>-7621.9</v>
      </c>
      <c r="C100" s="35">
        <v>-11013.98</v>
      </c>
      <c r="D100" s="35">
        <v>-12828.43</v>
      </c>
      <c r="E100" s="35">
        <v>-7214.19</v>
      </c>
      <c r="F100" s="35">
        <v>-9922.69</v>
      </c>
      <c r="G100" s="35">
        <v>-13932.19</v>
      </c>
      <c r="H100" s="35">
        <v>-7170.84</v>
      </c>
      <c r="I100" s="35">
        <v>-2618.37</v>
      </c>
      <c r="J100" s="35">
        <v>-4378.34</v>
      </c>
      <c r="K100" s="46">
        <f>SUM(B100:J100)</f>
        <v>-76700.93</v>
      </c>
      <c r="L100" s="53"/>
    </row>
    <row r="101" spans="1:12" ht="18.75" customHeight="1">
      <c r="A101" s="62" t="s">
        <v>135</v>
      </c>
      <c r="B101" s="35">
        <v>-51039.53999999346</v>
      </c>
      <c r="C101" s="35">
        <v>-73407.00999999972</v>
      </c>
      <c r="D101" s="35">
        <v>-86644.88999999821</v>
      </c>
      <c r="E101" s="35">
        <v>-48611.15000000596</v>
      </c>
      <c r="F101" s="35">
        <v>-67026.10000000452</v>
      </c>
      <c r="G101" s="35">
        <v>-95150.8099999982</v>
      </c>
      <c r="H101" s="35">
        <v>-47796.3500000003</v>
      </c>
      <c r="I101" s="35">
        <v>-17531.58000000067</v>
      </c>
      <c r="J101" s="35">
        <v>-29031.840000003882</v>
      </c>
      <c r="K101" s="46">
        <f>ROUND(SUM(B101:J101),2)</f>
        <v>-516239.27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136</v>
      </c>
      <c r="B103" s="35">
        <v>34751.42</v>
      </c>
      <c r="C103" s="35">
        <v>9709.94</v>
      </c>
      <c r="D103" s="35">
        <v>319079.67</v>
      </c>
      <c r="E103" s="35">
        <v>4158.42</v>
      </c>
      <c r="F103" s="35">
        <v>147742.39</v>
      </c>
      <c r="G103" s="35">
        <v>149868.27</v>
      </c>
      <c r="H103" s="35">
        <v>3848.72</v>
      </c>
      <c r="I103" s="35">
        <v>3080.27</v>
      </c>
      <c r="J103" s="35">
        <v>1011.86</v>
      </c>
      <c r="K103" s="46">
        <f aca="true" t="shared" si="22" ref="K103:K109">SUM(B103:J103)</f>
        <v>673250.96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t="shared" si="22"/>
        <v>0</v>
      </c>
      <c r="L105" s="52"/>
    </row>
    <row r="106" spans="1:12" ht="18.75" customHeight="1">
      <c r="A106" s="16" t="s">
        <v>83</v>
      </c>
      <c r="B106" s="24">
        <f aca="true" t="shared" si="23" ref="B106:H106">+B107+B108</f>
        <v>1444696.1800000062</v>
      </c>
      <c r="C106" s="24">
        <f t="shared" si="23"/>
        <v>2075327.5100000005</v>
      </c>
      <c r="D106" s="24">
        <f t="shared" si="23"/>
        <v>2721797.3300000015</v>
      </c>
      <c r="E106" s="24">
        <f t="shared" si="23"/>
        <v>1277784.769999994</v>
      </c>
      <c r="F106" s="24">
        <f t="shared" si="23"/>
        <v>1951903.9099999953</v>
      </c>
      <c r="G106" s="24">
        <f t="shared" si="23"/>
        <v>2777788.370000002</v>
      </c>
      <c r="H106" s="24">
        <f t="shared" si="23"/>
        <v>1376181.7499999995</v>
      </c>
      <c r="I106" s="24">
        <f>+I107+I108</f>
        <v>486484.5099999993</v>
      </c>
      <c r="J106" s="24">
        <f>+J107+J108</f>
        <v>855192.2899999962</v>
      </c>
      <c r="K106" s="46">
        <f t="shared" si="22"/>
        <v>14967156.619999995</v>
      </c>
      <c r="L106" s="52"/>
    </row>
    <row r="107" spans="1:12" ht="18" customHeight="1">
      <c r="A107" s="16" t="s">
        <v>82</v>
      </c>
      <c r="B107" s="24">
        <f aca="true" t="shared" si="24" ref="B107:J107">+B48+B62+B69+B103</f>
        <v>1425376.4800000063</v>
      </c>
      <c r="C107" s="24">
        <f t="shared" si="24"/>
        <v>2049872.1900000004</v>
      </c>
      <c r="D107" s="24">
        <f t="shared" si="24"/>
        <v>2695644.5100000016</v>
      </c>
      <c r="E107" s="24">
        <f t="shared" si="24"/>
        <v>1254834.289999994</v>
      </c>
      <c r="F107" s="24">
        <f t="shared" si="24"/>
        <v>1928213.9799999953</v>
      </c>
      <c r="G107" s="24">
        <f t="shared" si="24"/>
        <v>2747176.570000002</v>
      </c>
      <c r="H107" s="24">
        <f t="shared" si="24"/>
        <v>1355603.2799999996</v>
      </c>
      <c r="I107" s="24">
        <f t="shared" si="24"/>
        <v>486484.5099999993</v>
      </c>
      <c r="J107" s="24">
        <f t="shared" si="24"/>
        <v>840829.9099999962</v>
      </c>
      <c r="K107" s="46">
        <f t="shared" si="22"/>
        <v>14784035.719999995</v>
      </c>
      <c r="L107" s="52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25455.32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6">
        <f t="shared" si="22"/>
        <v>183120.9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14967156.640000004</v>
      </c>
      <c r="L114" s="52"/>
    </row>
    <row r="115" spans="1:11" ht="18.75" customHeight="1">
      <c r="A115" s="26" t="s">
        <v>70</v>
      </c>
      <c r="B115" s="27">
        <v>184758.95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184758.95</v>
      </c>
    </row>
    <row r="116" spans="1:11" ht="18.75" customHeight="1">
      <c r="A116" s="26" t="s">
        <v>71</v>
      </c>
      <c r="B116" s="27">
        <v>1259937.24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6" ref="K116:K133">SUM(B116:J116)</f>
        <v>1259937.24</v>
      </c>
    </row>
    <row r="117" spans="1:11" ht="18.75" customHeight="1">
      <c r="A117" s="26" t="s">
        <v>72</v>
      </c>
      <c r="B117" s="38">
        <v>0</v>
      </c>
      <c r="C117" s="27">
        <f>+C106</f>
        <v>2075327.5100000005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6"/>
        <v>2075327.5100000005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2721797.3300000015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6"/>
        <v>2721797.3300000015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1150006.29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6"/>
        <v>1150006.29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127778.48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6"/>
        <v>127778.48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346918.12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6"/>
        <v>346918.12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710846.4600000001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6"/>
        <v>710846.4600000001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99121.52999999998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6"/>
        <v>99121.52999999998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795017.8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6"/>
        <v>795017.8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876560.9099999999</v>
      </c>
      <c r="H125" s="38">
        <v>0</v>
      </c>
      <c r="I125" s="38">
        <v>0</v>
      </c>
      <c r="J125" s="38">
        <v>0</v>
      </c>
      <c r="K125" s="39">
        <f t="shared" si="26"/>
        <v>876560.9099999999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64804.72</v>
      </c>
      <c r="H126" s="38">
        <v>0</v>
      </c>
      <c r="I126" s="38">
        <v>0</v>
      </c>
      <c r="J126" s="38">
        <v>0</v>
      </c>
      <c r="K126" s="39">
        <f t="shared" si="26"/>
        <v>64804.72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396458.36</v>
      </c>
      <c r="H127" s="38">
        <v>0</v>
      </c>
      <c r="I127" s="38">
        <v>0</v>
      </c>
      <c r="J127" s="38">
        <v>0</v>
      </c>
      <c r="K127" s="39">
        <f t="shared" si="26"/>
        <v>396458.36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397444.81</v>
      </c>
      <c r="H128" s="38">
        <v>0</v>
      </c>
      <c r="I128" s="38">
        <v>0</v>
      </c>
      <c r="J128" s="38">
        <v>0</v>
      </c>
      <c r="K128" s="39">
        <f t="shared" si="26"/>
        <v>397444.81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1042519.58</v>
      </c>
      <c r="H129" s="38">
        <v>0</v>
      </c>
      <c r="I129" s="38">
        <v>0</v>
      </c>
      <c r="J129" s="38">
        <v>0</v>
      </c>
      <c r="K129" s="39">
        <f t="shared" si="26"/>
        <v>1042519.58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492743.73</v>
      </c>
      <c r="I130" s="38">
        <v>0</v>
      </c>
      <c r="J130" s="38">
        <v>0</v>
      </c>
      <c r="K130" s="39">
        <f t="shared" si="26"/>
        <v>492743.73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883438.02</v>
      </c>
      <c r="I131" s="38">
        <v>0</v>
      </c>
      <c r="J131" s="38">
        <v>0</v>
      </c>
      <c r="K131" s="39">
        <f t="shared" si="26"/>
        <v>883438.02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486484.51</v>
      </c>
      <c r="J132" s="38">
        <v>0</v>
      </c>
      <c r="K132" s="39">
        <f t="shared" si="26"/>
        <v>486484.51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1">
        <v>855192.29</v>
      </c>
      <c r="K133" s="42">
        <f t="shared" si="26"/>
        <v>855192.29</v>
      </c>
    </row>
    <row r="134" spans="1:11" ht="18.75" customHeight="1">
      <c r="A134" s="74" t="s">
        <v>137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-3.841705620288849E-09</v>
      </c>
      <c r="K134" s="49"/>
    </row>
    <row r="135" ht="18.75" customHeight="1">
      <c r="A135" s="74" t="s">
        <v>138</v>
      </c>
    </row>
    <row r="136" ht="18.75" customHeight="1">
      <c r="A136" s="74" t="s">
        <v>139</v>
      </c>
    </row>
    <row r="137" ht="14.25">
      <c r="A137" s="74" t="s">
        <v>140</v>
      </c>
    </row>
    <row r="139" ht="14.25">
      <c r="A139" s="75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2017-08-28T19:46:38Z</dcterms:modified>
  <cp:category/>
  <cp:version/>
  <cp:contentType/>
  <cp:contentStatus/>
</cp:coreProperties>
</file>