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<sst xmlns="http://schemas.openxmlformats.org/spreadsheetml/2006/main" count="106" uniqueCount="104">
  <si>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</si>
  <si>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</si>
  <si>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</si>
  <si>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</si>
  <si>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</si>
  <si>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</si>
  <si>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</si>
  <si>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</si>
  <si>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</si>
  <si>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</si>
  <si>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</si>
  <si>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</si>
  <si>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</si>
  <si>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</si>
  <si>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</si>
  <si>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</si>
  <si>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</si>
  <si>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</si>
  <si>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</si>
  <si>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</si>
  <si>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</si>
  <si>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</si>
  <si>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</si>
  <si>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</si>
  <si>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</si>
  <si>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</si>
  <si>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</si>
  <si>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</si>
  <si>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</si>
  <si>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</si>
  <si>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</si>
  <si>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</si>
  <si>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</si>
  <si>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</si>
  <si>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</si>
  <si>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</si>
  <si>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</si>
  <si>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</si>
  <si>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</si>
  <si>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</si>
  <si>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</si>
  <si>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</si>
  <si>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</si>
  <si>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</si>
  <si>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</si>
  <si>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</si>
  <si>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</si>
  <si>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</si>
  <si>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</si>
  <si>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</si>
  <si>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</si>
  <si>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</si>
  <si>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</si>
  <si>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</si>
  <si>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</si>
  <si>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</si>
  <si>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</si>
  <si>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</si>
  <si>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</si>
  <si>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</si>
  <si>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</si>
  <si>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</si>
  <si>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</si>
  <si>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</si>
  <si>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</si>
  <si>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</si>
  <si>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</si>
  <si>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</si>
  <si>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</si>
  <si>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</si>
  <si>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</si>
  <si>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</si>
  <si>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</si>
  <si>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</si>
  <si>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</si>
  <si>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</si>
  <si>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</si>
  <si>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</si>
  <si>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</si>
  <si>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</si>
  <si>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</si>
  <si>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</si>
  <si>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</si>
  <si>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</si>
  <si>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</si>
  <si>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</si>
  <si>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</si>
  <si>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</si>
  <si>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</si>
  <si>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</si>
  <si>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</si>
  <si>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</si>
  <si>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</si>
  <si>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</si>
  <si>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</si>
  <si>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</si>
  <si>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</si>
  <si>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</si>
  <si>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</si>
  <si>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DE 01/04/17 A 30/04/17 - VENCIMENTO DE 12/04/17 A 10/05/17</t>
  </si>
  <si>
    <t>5.2.8. Aquisição de validador (Prodata)</t>
  </si>
  <si>
    <t>5.3. Revisão de Remuneração pelo Transporte Coletivo (1)</t>
  </si>
  <si>
    <t>8. Tarifa de Remuneração por Passageiro (2)</t>
  </si>
  <si>
    <t>Nota: (1) Revisões efetuadas durante o período: reembolso de pedágio período de 21/02/ a 17/03/17, área 1.0; remuneração da rede da madrugada (linhas noturnas), mês de março/2017, todas as áreas; e revisão de passageiros transportados, mês de março/2017, todas as áreas, total de 299.139 passageiros. 
 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</si>
</sst>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23"/>
      <name val="Arial"/>
      <family val="2"/>
    </font>
    <font>
      <sz val="12"/>
      <color indexed="8"/>
      <name val="Verdana"/>
      <family val="2"/>
    </font>
    <font>
      <b/>
      <sz val="14"/>
      <color indexed="23"/>
      <name val="Arial"/>
      <family val="2"/>
    </font>
    <font>
      <sz val="14"/>
      <color indexed="8"/>
      <name val="Verdana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808080"/>
      <name val="Arial"/>
      <family val="2"/>
    </font>
    <font>
      <sz val="12"/>
      <color rgb="FF000000"/>
      <name val="Verdana"/>
      <family val="2"/>
    </font>
    <font>
      <b/>
      <sz val="14"/>
      <color rgb="FF808080"/>
      <name val="Arial"/>
      <family val="2"/>
    </font>
    <font>
      <sz val="14"/>
      <color rgb="FF000000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left" vertical="center" indent="1"/>
    </xf>
    <xf numFmtId="0" fontId="46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6" fillId="0" borderId="12" xfId="0" applyFont="1" applyFill="1" applyBorder="1" applyAlignment="1">
      <alignment horizontal="left" vertical="center" indent="1"/>
    </xf>
    <xf numFmtId="172" fontId="46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6" fillId="0" borderId="10" xfId="52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indent="3"/>
    </xf>
    <xf numFmtId="172" fontId="46" fillId="0" borderId="10" xfId="52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6" fillId="0" borderId="10" xfId="0" applyFont="1" applyFill="1" applyBorder="1" applyAlignment="1">
      <alignment horizontal="left" vertical="center" indent="2"/>
    </xf>
    <xf numFmtId="172" fontId="46" fillId="0" borderId="10" xfId="0" applyNumberFormat="1" applyFont="1" applyFill="1" applyBorder="1" applyAlignment="1">
      <alignment vertical="center"/>
    </xf>
    <xf numFmtId="171" fontId="46" fillId="0" borderId="10" xfId="52" applyFont="1" applyFill="1" applyBorder="1" applyAlignment="1">
      <alignment vertical="center"/>
    </xf>
    <xf numFmtId="171" fontId="46" fillId="0" borderId="10" xfId="45" applyNumberFormat="1" applyFont="1" applyFill="1" applyBorder="1" applyAlignment="1">
      <alignment horizontal="center" vertical="center"/>
    </xf>
    <xf numFmtId="173" fontId="46" fillId="0" borderId="10" xfId="52" applyNumberFormat="1" applyFont="1" applyFill="1" applyBorder="1" applyAlignment="1">
      <alignment vertical="center"/>
    </xf>
    <xf numFmtId="174" fontId="46" fillId="0" borderId="10" xfId="45" applyNumberFormat="1" applyFont="1" applyFill="1" applyBorder="1" applyAlignment="1">
      <alignment horizontal="center" vertical="center"/>
    </xf>
    <xf numFmtId="171" fontId="46" fillId="0" borderId="10" xfId="45" applyNumberFormat="1" applyFont="1" applyFill="1" applyBorder="1" applyAlignment="1">
      <alignment vertical="center"/>
    </xf>
    <xf numFmtId="170" fontId="46" fillId="0" borderId="10" xfId="45" applyNumberFormat="1" applyFont="1" applyFill="1" applyBorder="1" applyAlignment="1">
      <alignment horizontal="center" vertical="center"/>
    </xf>
    <xf numFmtId="170" fontId="46" fillId="0" borderId="10" xfId="45" applyNumberFormat="1" applyFont="1" applyFill="1" applyBorder="1" applyAlignment="1">
      <alignment vertical="center"/>
    </xf>
    <xf numFmtId="171" fontId="46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6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6" fillId="0" borderId="14" xfId="45" applyFont="1" applyFill="1" applyBorder="1" applyAlignment="1">
      <alignment vertical="center"/>
    </xf>
    <xf numFmtId="0" fontId="46" fillId="0" borderId="14" xfId="0" applyFont="1" applyFill="1" applyBorder="1" applyAlignment="1">
      <alignment horizontal="left" vertical="center" indent="2"/>
    </xf>
    <xf numFmtId="171" fontId="46" fillId="0" borderId="10" xfId="45" applyNumberFormat="1" applyFont="1" applyBorder="1" applyAlignment="1">
      <alignment vertical="center"/>
    </xf>
    <xf numFmtId="44" fontId="46" fillId="0" borderId="10" xfId="45" applyFont="1" applyBorder="1" applyAlignment="1">
      <alignment vertical="center"/>
    </xf>
    <xf numFmtId="0" fontId="46" fillId="0" borderId="12" xfId="0" applyFont="1" applyFill="1" applyBorder="1" applyAlignment="1">
      <alignment horizontal="left" vertical="center" indent="2"/>
    </xf>
    <xf numFmtId="171" fontId="46" fillId="0" borderId="12" xfId="45" applyNumberFormat="1" applyFont="1" applyBorder="1" applyAlignment="1">
      <alignment vertical="center"/>
    </xf>
    <xf numFmtId="171" fontId="46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3" fontId="46" fillId="0" borderId="10" xfId="52" applyNumberFormat="1" applyFont="1" applyBorder="1" applyAlignment="1">
      <alignment vertical="center"/>
    </xf>
    <xf numFmtId="173" fontId="46" fillId="0" borderId="14" xfId="52" applyNumberFormat="1" applyFont="1" applyBorder="1" applyAlignment="1">
      <alignment vertical="center"/>
    </xf>
    <xf numFmtId="171" fontId="46" fillId="0" borderId="10" xfId="52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/>
    </xf>
    <xf numFmtId="171" fontId="46" fillId="0" borderId="14" xfId="52" applyFont="1" applyFill="1" applyBorder="1" applyAlignment="1">
      <alignment vertical="center"/>
    </xf>
    <xf numFmtId="173" fontId="46" fillId="0" borderId="14" xfId="52" applyNumberFormat="1" applyFont="1" applyFill="1" applyBorder="1" applyAlignment="1">
      <alignment vertical="center"/>
    </xf>
    <xf numFmtId="170" fontId="46" fillId="0" borderId="14" xfId="45" applyNumberFormat="1" applyFont="1" applyFill="1" applyBorder="1" applyAlignment="1">
      <alignment vertical="center"/>
    </xf>
    <xf numFmtId="44" fontId="46" fillId="0" borderId="10" xfId="45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left" vertical="center" indent="2"/>
    </xf>
    <xf numFmtId="0" fontId="46" fillId="34" borderId="10" xfId="0" applyFont="1" applyFill="1" applyBorder="1" applyAlignment="1">
      <alignment vertical="center"/>
    </xf>
    <xf numFmtId="171" fontId="46" fillId="34" borderId="10" xfId="52" applyFont="1" applyFill="1" applyBorder="1" applyAlignment="1">
      <alignment vertical="center"/>
    </xf>
    <xf numFmtId="0" fontId="46" fillId="34" borderId="10" xfId="0" applyFont="1" applyFill="1" applyBorder="1" applyAlignment="1">
      <alignment horizontal="left" vertical="center" indent="1"/>
    </xf>
    <xf numFmtId="44" fontId="46" fillId="34" borderId="10" xfId="45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left" vertical="center" indent="3"/>
    </xf>
    <xf numFmtId="172" fontId="46" fillId="34" borderId="10" xfId="52" applyNumberFormat="1" applyFont="1" applyFill="1" applyBorder="1" applyAlignment="1">
      <alignment vertical="center"/>
    </xf>
    <xf numFmtId="0" fontId="46" fillId="35" borderId="10" xfId="0" applyFont="1" applyFill="1" applyBorder="1" applyAlignment="1">
      <alignment horizontal="left" vertical="center" indent="1"/>
    </xf>
    <xf numFmtId="44" fontId="46" fillId="35" borderId="10" xfId="45" applyFont="1" applyFill="1" applyBorder="1" applyAlignment="1">
      <alignment horizontal="center" vertical="center"/>
    </xf>
    <xf numFmtId="171" fontId="47" fillId="0" borderId="10" xfId="45" applyNumberFormat="1" applyFont="1" applyBorder="1" applyAlignment="1">
      <alignment vertical="center"/>
    </xf>
    <xf numFmtId="44" fontId="47" fillId="0" borderId="10" xfId="45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171" fontId="47" fillId="0" borderId="10" xfId="45" applyNumberFormat="1" applyFont="1" applyFill="1" applyBorder="1" applyAlignment="1">
      <alignment vertical="center"/>
    </xf>
    <xf numFmtId="171" fontId="47" fillId="34" borderId="10" xfId="52" applyFont="1" applyFill="1" applyBorder="1" applyAlignment="1">
      <alignment vertical="center"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48" fillId="0" borderId="0" xfId="0" applyNumberFormat="1" applyFont="1" applyAlignment="1">
      <alignment horizontal="right" wrapText="1"/>
    </xf>
    <xf numFmtId="0" fontId="49" fillId="0" borderId="0" xfId="0" applyFont="1" applyAlignment="1">
      <alignment horizontal="right" wrapText="1"/>
    </xf>
    <xf numFmtId="4" fontId="50" fillId="0" borderId="0" xfId="0" applyNumberFormat="1" applyFont="1" applyAlignment="1">
      <alignment horizontal="right" wrapText="1"/>
    </xf>
    <xf numFmtId="0" fontId="51" fillId="0" borderId="0" xfId="0" applyFont="1" applyAlignment="1">
      <alignment horizontal="right" wrapText="1"/>
    </xf>
    <xf numFmtId="44" fontId="0" fillId="0" borderId="0" xfId="0" applyNumberFormat="1" applyFont="1" applyFill="1" applyAlignment="1">
      <alignment vertical="center"/>
    </xf>
    <xf numFmtId="0" fontId="48" fillId="0" borderId="0" xfId="0" applyFont="1" applyAlignment="1">
      <alignment horizontal="right" wrapText="1"/>
    </xf>
    <xf numFmtId="0" fontId="46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12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22412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22412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17</xdr:col>
      <xdr:colOff>742950</xdr:colOff>
      <xdr:row>36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36575" y="8858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17</xdr:col>
      <xdr:colOff>742950</xdr:colOff>
      <xdr:row>41</xdr:row>
      <xdr:rowOff>228600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36575" y="10001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914400</xdr:colOff>
      <xdr:row>41</xdr:row>
      <xdr:rowOff>228600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108025" y="10001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9525</xdr:colOff>
      <xdr:row>41</xdr:row>
      <xdr:rowOff>228600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089100" y="10001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20</xdr:col>
      <xdr:colOff>742950</xdr:colOff>
      <xdr:row>41</xdr:row>
      <xdr:rowOff>228600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993975" y="10001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914400</xdr:colOff>
      <xdr:row>41</xdr:row>
      <xdr:rowOff>228600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165425" y="10001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914400</xdr:colOff>
      <xdr:row>41</xdr:row>
      <xdr:rowOff>228600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165550" y="10001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23</xdr:col>
      <xdr:colOff>228600</xdr:colOff>
      <xdr:row>41</xdr:row>
      <xdr:rowOff>228600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327600" y="10001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104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0041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1041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2041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3041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4041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5041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6041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7041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804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904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2041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004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104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2041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3041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4041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5041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6041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7041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8041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904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30417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004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404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504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604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7041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804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904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7.25390625" style="1" customWidth="1"/>
    <col min="4" max="4" width="17.125" style="1" customWidth="1"/>
    <col min="5" max="5" width="15.75390625" style="1" customWidth="1"/>
    <col min="6" max="6" width="17.87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6.7539062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8.75390625" style="1" bestFit="1" customWidth="1"/>
    <col min="17" max="17" width="2.25390625" style="1" bestFit="1" customWidth="1"/>
    <col min="18" max="18" width="12.875" style="1" bestFit="1" customWidth="1"/>
    <col min="19" max="19" width="11.875" style="1" bestFit="1" customWidth="1"/>
    <col min="20" max="20" width="2.25390625" style="1" bestFit="1" customWidth="1"/>
    <col min="21" max="21" width="13.125" style="1" bestFit="1" customWidth="1"/>
    <col min="22" max="22" width="15.25390625" style="1" bestFit="1" customWidth="1"/>
    <col min="23" max="23" width="9.00390625" style="1" customWidth="1"/>
    <col min="24" max="16384" width="9.00390625" style="1" customWidth="1"/>
  </cols>
  <sheetData>
    <row r="1" spans="1:14" ht="21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1">
      <c r="A2" s="74" t="s">
        <v>99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5" t="s">
        <v>1</v>
      </c>
      <c r="B4" s="75" t="s">
        <v>42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 t="s">
        <v>2</v>
      </c>
    </row>
    <row r="5" spans="1:14" ht="42" customHeight="1">
      <c r="A5" s="75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5"/>
    </row>
    <row r="6" spans="1:14" ht="20.25" customHeight="1">
      <c r="A6" s="75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5"/>
    </row>
    <row r="7" spans="1:25" ht="18.75" customHeight="1">
      <c r="A7" s="9" t="s">
        <v>3</v>
      </c>
      <c r="B7" s="10">
        <f>B8+B20+B24</f>
        <v>12607263</v>
      </c>
      <c r="C7" s="10">
        <f>C8+C20+C24</f>
        <v>8938477</v>
      </c>
      <c r="D7" s="10">
        <f>D8+D20+D24</f>
        <v>9767025</v>
      </c>
      <c r="E7" s="10">
        <f>E8+E20+E24</f>
        <v>1366995</v>
      </c>
      <c r="F7" s="10">
        <f aca="true" t="shared" si="0" ref="F7:M7">F8+F20+F24</f>
        <v>8127812</v>
      </c>
      <c r="G7" s="10">
        <f t="shared" si="0"/>
        <v>12834284</v>
      </c>
      <c r="H7" s="10">
        <f t="shared" si="0"/>
        <v>11546213</v>
      </c>
      <c r="I7" s="10">
        <f t="shared" si="0"/>
        <v>10602733</v>
      </c>
      <c r="J7" s="10">
        <f t="shared" si="0"/>
        <v>7515190</v>
      </c>
      <c r="K7" s="10">
        <f t="shared" si="0"/>
        <v>9591221</v>
      </c>
      <c r="L7" s="10">
        <f t="shared" si="0"/>
        <v>3640674</v>
      </c>
      <c r="M7" s="10">
        <f t="shared" si="0"/>
        <v>2138676</v>
      </c>
      <c r="N7" s="10">
        <f>+N8+N20+N24</f>
        <v>98676563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5549181</v>
      </c>
      <c r="C8" s="12">
        <f>+C9+C12+C16</f>
        <v>4184148</v>
      </c>
      <c r="D8" s="12">
        <f>+D9+D12+D16</f>
        <v>4893349</v>
      </c>
      <c r="E8" s="12">
        <f>+E9+E12+E16</f>
        <v>625728</v>
      </c>
      <c r="F8" s="12">
        <f aca="true" t="shared" si="1" ref="F8:M8">+F9+F12+F16</f>
        <v>3736609</v>
      </c>
      <c r="G8" s="12">
        <f t="shared" si="1"/>
        <v>6107905</v>
      </c>
      <c r="H8" s="12">
        <f t="shared" si="1"/>
        <v>5417936</v>
      </c>
      <c r="I8" s="12">
        <f t="shared" si="1"/>
        <v>5075539</v>
      </c>
      <c r="J8" s="12">
        <f t="shared" si="1"/>
        <v>3629771</v>
      </c>
      <c r="K8" s="12">
        <f t="shared" si="1"/>
        <v>4468777</v>
      </c>
      <c r="L8" s="12">
        <f t="shared" si="1"/>
        <v>1897797</v>
      </c>
      <c r="M8" s="12">
        <f t="shared" si="1"/>
        <v>1151716</v>
      </c>
      <c r="N8" s="12">
        <f>SUM(B8:M8)</f>
        <v>46738456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541951</v>
      </c>
      <c r="C9" s="14">
        <v>527025</v>
      </c>
      <c r="D9" s="14">
        <v>412016</v>
      </c>
      <c r="E9" s="14">
        <v>42365</v>
      </c>
      <c r="F9" s="14">
        <v>326432</v>
      </c>
      <c r="G9" s="14">
        <v>611257</v>
      </c>
      <c r="H9" s="14">
        <v>707986</v>
      </c>
      <c r="I9" s="14">
        <v>355476</v>
      </c>
      <c r="J9" s="14">
        <v>438308</v>
      </c>
      <c r="K9" s="14">
        <v>386789</v>
      </c>
      <c r="L9" s="14">
        <v>222935</v>
      </c>
      <c r="M9" s="14">
        <v>141074</v>
      </c>
      <c r="N9" s="12">
        <f aca="true" t="shared" si="2" ref="N9:N19">SUM(B9:M9)</f>
        <v>4713614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541951</v>
      </c>
      <c r="C10" s="14">
        <f>+C9-C11</f>
        <v>527025</v>
      </c>
      <c r="D10" s="14">
        <f>+D9-D11</f>
        <v>412016</v>
      </c>
      <c r="E10" s="14">
        <f>+E9-E11</f>
        <v>42365</v>
      </c>
      <c r="F10" s="14">
        <f aca="true" t="shared" si="3" ref="F10:M10">+F9-F11</f>
        <v>326432</v>
      </c>
      <c r="G10" s="14">
        <f t="shared" si="3"/>
        <v>611257</v>
      </c>
      <c r="H10" s="14">
        <f t="shared" si="3"/>
        <v>707986</v>
      </c>
      <c r="I10" s="14">
        <f t="shared" si="3"/>
        <v>355476</v>
      </c>
      <c r="J10" s="14">
        <f t="shared" si="3"/>
        <v>438308</v>
      </c>
      <c r="K10" s="14">
        <f t="shared" si="3"/>
        <v>386789</v>
      </c>
      <c r="L10" s="14">
        <f t="shared" si="3"/>
        <v>222935</v>
      </c>
      <c r="M10" s="14">
        <f t="shared" si="3"/>
        <v>141074</v>
      </c>
      <c r="N10" s="12">
        <f t="shared" si="2"/>
        <v>4713614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4164033</v>
      </c>
      <c r="C12" s="14">
        <f>C13+C14+C15</f>
        <v>3119132</v>
      </c>
      <c r="D12" s="14">
        <f>D13+D14+D15</f>
        <v>3821930</v>
      </c>
      <c r="E12" s="14">
        <f>E13+E14+E15</f>
        <v>501762</v>
      </c>
      <c r="F12" s="14">
        <f aca="true" t="shared" si="4" ref="F12:M12">F13+F14+F15</f>
        <v>2880257</v>
      </c>
      <c r="G12" s="14">
        <f t="shared" si="4"/>
        <v>4647388</v>
      </c>
      <c r="H12" s="14">
        <f t="shared" si="4"/>
        <v>3979473</v>
      </c>
      <c r="I12" s="14">
        <f t="shared" si="4"/>
        <v>3949582</v>
      </c>
      <c r="J12" s="14">
        <f t="shared" si="4"/>
        <v>2663476</v>
      </c>
      <c r="K12" s="14">
        <f t="shared" si="4"/>
        <v>3300949</v>
      </c>
      <c r="L12" s="14">
        <f t="shared" si="4"/>
        <v>1424975</v>
      </c>
      <c r="M12" s="14">
        <f t="shared" si="4"/>
        <v>874692</v>
      </c>
      <c r="N12" s="12">
        <f t="shared" si="2"/>
        <v>35327649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2066860</v>
      </c>
      <c r="C13" s="14">
        <v>1584286</v>
      </c>
      <c r="D13" s="14">
        <v>1884422</v>
      </c>
      <c r="E13" s="14">
        <v>252730</v>
      </c>
      <c r="F13" s="14">
        <v>1416818</v>
      </c>
      <c r="G13" s="14">
        <v>2307187</v>
      </c>
      <c r="H13" s="14">
        <v>2079570</v>
      </c>
      <c r="I13" s="14">
        <v>2012451</v>
      </c>
      <c r="J13" s="14">
        <v>1314072</v>
      </c>
      <c r="K13" s="14">
        <v>1606592</v>
      </c>
      <c r="L13" s="14">
        <v>681412</v>
      </c>
      <c r="M13" s="14">
        <v>410693</v>
      </c>
      <c r="N13" s="12">
        <f t="shared" si="2"/>
        <v>17617093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1999195</v>
      </c>
      <c r="C14" s="14">
        <v>1416323</v>
      </c>
      <c r="D14" s="14">
        <v>1871204</v>
      </c>
      <c r="E14" s="14">
        <v>234194</v>
      </c>
      <c r="F14" s="14">
        <v>1380987</v>
      </c>
      <c r="G14" s="14">
        <v>2164381</v>
      </c>
      <c r="H14" s="14">
        <v>1779554</v>
      </c>
      <c r="I14" s="14">
        <v>1870919</v>
      </c>
      <c r="J14" s="14">
        <v>1276120</v>
      </c>
      <c r="K14" s="14">
        <v>1624265</v>
      </c>
      <c r="L14" s="14">
        <v>703779</v>
      </c>
      <c r="M14" s="14">
        <v>445656</v>
      </c>
      <c r="N14" s="12">
        <f t="shared" si="2"/>
        <v>16766577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97978</v>
      </c>
      <c r="C15" s="14">
        <v>118523</v>
      </c>
      <c r="D15" s="14">
        <v>66304</v>
      </c>
      <c r="E15" s="14">
        <v>14838</v>
      </c>
      <c r="F15" s="14">
        <v>82452</v>
      </c>
      <c r="G15" s="14">
        <v>175820</v>
      </c>
      <c r="H15" s="14">
        <v>120349</v>
      </c>
      <c r="I15" s="14">
        <v>66212</v>
      </c>
      <c r="J15" s="14">
        <v>73284</v>
      </c>
      <c r="K15" s="14">
        <v>70092</v>
      </c>
      <c r="L15" s="14">
        <v>39784</v>
      </c>
      <c r="M15" s="14">
        <v>18343</v>
      </c>
      <c r="N15" s="12">
        <f t="shared" si="2"/>
        <v>943979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843197</v>
      </c>
      <c r="C16" s="14">
        <f>C17+C18+C19</f>
        <v>537991</v>
      </c>
      <c r="D16" s="14">
        <f>D17+D18+D19</f>
        <v>659403</v>
      </c>
      <c r="E16" s="14">
        <f>E17+E18+E19</f>
        <v>81601</v>
      </c>
      <c r="F16" s="14">
        <f aca="true" t="shared" si="5" ref="F16:M16">F17+F18+F19</f>
        <v>529920</v>
      </c>
      <c r="G16" s="14">
        <f t="shared" si="5"/>
        <v>849260</v>
      </c>
      <c r="H16" s="14">
        <f t="shared" si="5"/>
        <v>730477</v>
      </c>
      <c r="I16" s="14">
        <f t="shared" si="5"/>
        <v>770481</v>
      </c>
      <c r="J16" s="14">
        <f t="shared" si="5"/>
        <v>527987</v>
      </c>
      <c r="K16" s="14">
        <f t="shared" si="5"/>
        <v>781039</v>
      </c>
      <c r="L16" s="14">
        <f t="shared" si="5"/>
        <v>249887</v>
      </c>
      <c r="M16" s="14">
        <f t="shared" si="5"/>
        <v>135950</v>
      </c>
      <c r="N16" s="12">
        <f t="shared" si="2"/>
        <v>6697193</v>
      </c>
    </row>
    <row r="17" spans="1:25" ht="18.75" customHeight="1">
      <c r="A17" s="15" t="s">
        <v>16</v>
      </c>
      <c r="B17" s="14">
        <v>460320</v>
      </c>
      <c r="C17" s="14">
        <v>316823</v>
      </c>
      <c r="D17" s="14">
        <v>323788</v>
      </c>
      <c r="E17" s="14">
        <v>44538</v>
      </c>
      <c r="F17" s="14">
        <v>280950</v>
      </c>
      <c r="G17" s="14">
        <v>473501</v>
      </c>
      <c r="H17" s="14">
        <v>403590</v>
      </c>
      <c r="I17" s="14">
        <v>443079</v>
      </c>
      <c r="J17" s="14">
        <v>288403</v>
      </c>
      <c r="K17" s="14">
        <v>427450</v>
      </c>
      <c r="L17" s="14">
        <v>138492</v>
      </c>
      <c r="M17" s="14">
        <v>70751</v>
      </c>
      <c r="N17" s="12">
        <f t="shared" si="2"/>
        <v>3671685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372695</v>
      </c>
      <c r="C18" s="14">
        <v>210146</v>
      </c>
      <c r="D18" s="14">
        <v>330157</v>
      </c>
      <c r="E18" s="14">
        <v>36140</v>
      </c>
      <c r="F18" s="14">
        <v>240675</v>
      </c>
      <c r="G18" s="14">
        <v>360683</v>
      </c>
      <c r="H18" s="14">
        <v>316157</v>
      </c>
      <c r="I18" s="14">
        <v>320391</v>
      </c>
      <c r="J18" s="14">
        <v>234127</v>
      </c>
      <c r="K18" s="14">
        <v>346985</v>
      </c>
      <c r="L18" s="14">
        <v>107939</v>
      </c>
      <c r="M18" s="14">
        <v>63555</v>
      </c>
      <c r="N18" s="12">
        <f t="shared" si="2"/>
        <v>2939650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10182</v>
      </c>
      <c r="C19" s="14">
        <v>11022</v>
      </c>
      <c r="D19" s="14">
        <v>5458</v>
      </c>
      <c r="E19" s="14">
        <v>923</v>
      </c>
      <c r="F19" s="14">
        <v>8295</v>
      </c>
      <c r="G19" s="14">
        <v>15076</v>
      </c>
      <c r="H19" s="14">
        <v>10730</v>
      </c>
      <c r="I19" s="14">
        <v>7011</v>
      </c>
      <c r="J19" s="14">
        <v>5457</v>
      </c>
      <c r="K19" s="14">
        <v>6604</v>
      </c>
      <c r="L19" s="14">
        <v>3456</v>
      </c>
      <c r="M19" s="14">
        <v>1644</v>
      </c>
      <c r="N19" s="12">
        <f t="shared" si="2"/>
        <v>85858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3019980</v>
      </c>
      <c r="C20" s="18">
        <f>C21+C22+C23</f>
        <v>1845936</v>
      </c>
      <c r="D20" s="18">
        <f>D21+D22+D23</f>
        <v>1887896</v>
      </c>
      <c r="E20" s="18">
        <f>E21+E22+E23</f>
        <v>262346</v>
      </c>
      <c r="F20" s="18">
        <f aca="true" t="shared" si="6" ref="F20:M20">F21+F22+F23</f>
        <v>1574064</v>
      </c>
      <c r="G20" s="18">
        <f t="shared" si="6"/>
        <v>2469127</v>
      </c>
      <c r="H20" s="18">
        <f t="shared" si="6"/>
        <v>2529195</v>
      </c>
      <c r="I20" s="18">
        <f t="shared" si="6"/>
        <v>2482995</v>
      </c>
      <c r="J20" s="18">
        <f t="shared" si="6"/>
        <v>1613043</v>
      </c>
      <c r="K20" s="18">
        <f t="shared" si="6"/>
        <v>2542758</v>
      </c>
      <c r="L20" s="18">
        <f t="shared" si="6"/>
        <v>927107</v>
      </c>
      <c r="M20" s="18">
        <f t="shared" si="6"/>
        <v>527672</v>
      </c>
      <c r="N20" s="12">
        <f aca="true" t="shared" si="7" ref="N20:N26">SUM(B20:M20)</f>
        <v>21682119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1648312</v>
      </c>
      <c r="C21" s="14">
        <v>1079927</v>
      </c>
      <c r="D21" s="14">
        <v>1068838</v>
      </c>
      <c r="E21" s="14">
        <v>151806</v>
      </c>
      <c r="F21" s="14">
        <v>888641</v>
      </c>
      <c r="G21" s="14">
        <v>1407322</v>
      </c>
      <c r="H21" s="14">
        <v>1501281</v>
      </c>
      <c r="I21" s="14">
        <v>1408609</v>
      </c>
      <c r="J21" s="14">
        <v>899435</v>
      </c>
      <c r="K21" s="14">
        <v>1362993</v>
      </c>
      <c r="L21" s="14">
        <v>501766</v>
      </c>
      <c r="M21" s="14">
        <v>278756</v>
      </c>
      <c r="N21" s="12">
        <f t="shared" si="7"/>
        <v>12197686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1321739</v>
      </c>
      <c r="C22" s="14">
        <v>722489</v>
      </c>
      <c r="D22" s="14">
        <v>794149</v>
      </c>
      <c r="E22" s="14">
        <v>105261</v>
      </c>
      <c r="F22" s="14">
        <v>654856</v>
      </c>
      <c r="G22" s="14">
        <v>1002301</v>
      </c>
      <c r="H22" s="14">
        <v>984531</v>
      </c>
      <c r="I22" s="14">
        <v>1040400</v>
      </c>
      <c r="J22" s="14">
        <v>684158</v>
      </c>
      <c r="K22" s="14">
        <v>1141310</v>
      </c>
      <c r="L22" s="14">
        <v>408341</v>
      </c>
      <c r="M22" s="14">
        <v>240493</v>
      </c>
      <c r="N22" s="12">
        <f t="shared" si="7"/>
        <v>9100028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49929</v>
      </c>
      <c r="C23" s="14">
        <v>43520</v>
      </c>
      <c r="D23" s="14">
        <v>24909</v>
      </c>
      <c r="E23" s="14">
        <v>5279</v>
      </c>
      <c r="F23" s="14">
        <v>30567</v>
      </c>
      <c r="G23" s="14">
        <v>59504</v>
      </c>
      <c r="H23" s="14">
        <v>43383</v>
      </c>
      <c r="I23" s="14">
        <v>33986</v>
      </c>
      <c r="J23" s="14">
        <v>29450</v>
      </c>
      <c r="K23" s="14">
        <v>38455</v>
      </c>
      <c r="L23" s="14">
        <v>17000</v>
      </c>
      <c r="M23" s="14">
        <v>8423</v>
      </c>
      <c r="N23" s="12">
        <f t="shared" si="7"/>
        <v>384405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4038102</v>
      </c>
      <c r="C24" s="14">
        <f>C25+C26</f>
        <v>2908393</v>
      </c>
      <c r="D24" s="14">
        <f>D25+D26</f>
        <v>2985780</v>
      </c>
      <c r="E24" s="14">
        <f>E25+E26</f>
        <v>478921</v>
      </c>
      <c r="F24" s="14">
        <f aca="true" t="shared" si="8" ref="F24:M24">F25+F26</f>
        <v>2817139</v>
      </c>
      <c r="G24" s="14">
        <f t="shared" si="8"/>
        <v>4257252</v>
      </c>
      <c r="H24" s="14">
        <f t="shared" si="8"/>
        <v>3599082</v>
      </c>
      <c r="I24" s="14">
        <f t="shared" si="8"/>
        <v>3044199</v>
      </c>
      <c r="J24" s="14">
        <f t="shared" si="8"/>
        <v>2272376</v>
      </c>
      <c r="K24" s="14">
        <f t="shared" si="8"/>
        <v>2579686</v>
      </c>
      <c r="L24" s="14">
        <f t="shared" si="8"/>
        <v>815770</v>
      </c>
      <c r="M24" s="14">
        <f t="shared" si="8"/>
        <v>459288</v>
      </c>
      <c r="N24" s="12">
        <f t="shared" si="7"/>
        <v>30255988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1751282</v>
      </c>
      <c r="C25" s="14">
        <v>1427453</v>
      </c>
      <c r="D25" s="14">
        <v>1478788</v>
      </c>
      <c r="E25" s="14">
        <v>259494</v>
      </c>
      <c r="F25" s="14">
        <v>1383166</v>
      </c>
      <c r="G25" s="14">
        <v>2197204</v>
      </c>
      <c r="H25" s="14">
        <v>1923862</v>
      </c>
      <c r="I25" s="14">
        <v>1380980</v>
      </c>
      <c r="J25" s="14">
        <v>1176325</v>
      </c>
      <c r="K25" s="14">
        <v>1176629</v>
      </c>
      <c r="L25" s="14">
        <v>379770</v>
      </c>
      <c r="M25" s="14">
        <v>190118</v>
      </c>
      <c r="N25" s="12">
        <f t="shared" si="7"/>
        <v>14725071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2286820</v>
      </c>
      <c r="C26" s="14">
        <v>1480940</v>
      </c>
      <c r="D26" s="14">
        <v>1506992</v>
      </c>
      <c r="E26" s="14">
        <v>219427</v>
      </c>
      <c r="F26" s="14">
        <v>1433973</v>
      </c>
      <c r="G26" s="14">
        <v>2060048</v>
      </c>
      <c r="H26" s="14">
        <v>1675220</v>
      </c>
      <c r="I26" s="14">
        <v>1663219</v>
      </c>
      <c r="J26" s="14">
        <v>1096051</v>
      </c>
      <c r="K26" s="14">
        <v>1403057</v>
      </c>
      <c r="L26" s="14">
        <v>436000</v>
      </c>
      <c r="M26" s="14">
        <v>269170</v>
      </c>
      <c r="N26" s="12">
        <f t="shared" si="7"/>
        <v>15530917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1:25" ht="18.75" customHeight="1">
      <c r="A28" s="2" t="s">
        <v>47</v>
      </c>
      <c r="B28" s="22">
        <f>B29+B30</f>
        <v>2.02300546</v>
      </c>
      <c r="C28" s="22">
        <f aca="true" t="shared" si="9" ref="C28:M28">C29+C30</f>
        <v>1.9545305</v>
      </c>
      <c r="D28" s="22">
        <f t="shared" si="9"/>
        <v>1.80925005</v>
      </c>
      <c r="E28" s="22">
        <f t="shared" si="9"/>
        <v>2.5138184</v>
      </c>
      <c r="F28" s="22">
        <f t="shared" si="9"/>
        <v>2.1126420500000003</v>
      </c>
      <c r="G28" s="22">
        <f t="shared" si="9"/>
        <v>1.6754</v>
      </c>
      <c r="H28" s="22">
        <f t="shared" si="9"/>
        <v>1.9608999999999999</v>
      </c>
      <c r="I28" s="22">
        <f t="shared" si="9"/>
        <v>1.9139118</v>
      </c>
      <c r="J28" s="22">
        <f t="shared" si="9"/>
        <v>2.1555343000000002</v>
      </c>
      <c r="K28" s="22">
        <f t="shared" si="9"/>
        <v>2.06064976</v>
      </c>
      <c r="L28" s="22">
        <f t="shared" si="9"/>
        <v>2.44653143</v>
      </c>
      <c r="M28" s="22">
        <f t="shared" si="9"/>
        <v>2.39697856</v>
      </c>
      <c r="N28" s="60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2">
        <v>2.0292</v>
      </c>
      <c r="C29" s="22">
        <v>1.9604</v>
      </c>
      <c r="D29" s="22">
        <v>1.8148</v>
      </c>
      <c r="E29" s="22">
        <v>2.5201</v>
      </c>
      <c r="F29" s="22">
        <v>2.119</v>
      </c>
      <c r="G29" s="22">
        <v>1.6805</v>
      </c>
      <c r="H29" s="22">
        <v>1.9665</v>
      </c>
      <c r="I29" s="22">
        <v>1.9196</v>
      </c>
      <c r="J29" s="22">
        <v>2.1619</v>
      </c>
      <c r="K29" s="22">
        <v>2.0669</v>
      </c>
      <c r="L29" s="22">
        <v>2.4539</v>
      </c>
      <c r="M29" s="22">
        <v>2.4043</v>
      </c>
      <c r="N29" s="23"/>
    </row>
    <row r="30" spans="1:25" ht="18.75" customHeight="1">
      <c r="A30" s="48" t="s">
        <v>49</v>
      </c>
      <c r="B30" s="22">
        <v>-0.00619454</v>
      </c>
      <c r="C30" s="22">
        <v>-0.0058695</v>
      </c>
      <c r="D30" s="22">
        <v>-0.00554995</v>
      </c>
      <c r="E30" s="22">
        <v>-0.0062816</v>
      </c>
      <c r="F30" s="22">
        <v>-0.00635795</v>
      </c>
      <c r="G30" s="22">
        <v>-0.0051</v>
      </c>
      <c r="H30" s="22">
        <v>-0.0056</v>
      </c>
      <c r="I30" s="22">
        <v>-0.0056882</v>
      </c>
      <c r="J30" s="22">
        <v>-0.0063657</v>
      </c>
      <c r="K30" s="22">
        <v>-0.00625024</v>
      </c>
      <c r="L30" s="22">
        <v>-0.00736857</v>
      </c>
      <c r="M30" s="22">
        <v>-0.00732144</v>
      </c>
      <c r="N30" s="61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</row>
    <row r="32" spans="1:14" ht="18.75" customHeight="1">
      <c r="A32" s="51" t="s">
        <v>50</v>
      </c>
      <c r="B32" s="52">
        <v>97712.40000000004</v>
      </c>
      <c r="C32" s="52">
        <v>71775.59999999996</v>
      </c>
      <c r="D32" s="52">
        <v>64842.00000000003</v>
      </c>
      <c r="E32" s="52">
        <v>19388.4</v>
      </c>
      <c r="F32" s="52">
        <v>64842.00000000003</v>
      </c>
      <c r="G32" s="52">
        <v>79864.80000000006</v>
      </c>
      <c r="H32" s="52">
        <v>86926.79999999997</v>
      </c>
      <c r="I32" s="52">
        <v>76398</v>
      </c>
      <c r="J32" s="52">
        <v>63557.99999999997</v>
      </c>
      <c r="K32" s="52">
        <v>78067.20000000001</v>
      </c>
      <c r="L32" s="52">
        <v>38134.80000000002</v>
      </c>
      <c r="M32" s="52">
        <v>21571.200000000015</v>
      </c>
      <c r="N32" s="24">
        <f>SUM(B32:M32)</f>
        <v>763081.2000000001</v>
      </c>
    </row>
    <row r="33" spans="1:25" ht="18.75" customHeight="1">
      <c r="A33" s="48" t="s">
        <v>51</v>
      </c>
      <c r="B33" s="54">
        <v>761</v>
      </c>
      <c r="C33" s="54">
        <v>559</v>
      </c>
      <c r="D33" s="54">
        <v>505</v>
      </c>
      <c r="E33" s="54">
        <v>151</v>
      </c>
      <c r="F33" s="54">
        <v>505</v>
      </c>
      <c r="G33" s="54">
        <v>622</v>
      </c>
      <c r="H33" s="54">
        <v>677</v>
      </c>
      <c r="I33" s="54">
        <v>595</v>
      </c>
      <c r="J33" s="54">
        <v>495</v>
      </c>
      <c r="K33" s="54">
        <v>608</v>
      </c>
      <c r="L33" s="54">
        <v>297</v>
      </c>
      <c r="M33" s="54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48" t="s">
        <v>52</v>
      </c>
      <c r="B34" s="50">
        <v>4.28</v>
      </c>
      <c r="C34" s="50">
        <v>4.28</v>
      </c>
      <c r="D34" s="50">
        <v>4.28</v>
      </c>
      <c r="E34" s="50">
        <v>4.28</v>
      </c>
      <c r="F34" s="50">
        <v>4.28</v>
      </c>
      <c r="G34" s="50">
        <v>4.28</v>
      </c>
      <c r="H34" s="50">
        <v>4.28</v>
      </c>
      <c r="I34" s="50">
        <v>4.28</v>
      </c>
      <c r="J34" s="50">
        <v>4.28</v>
      </c>
      <c r="K34" s="50">
        <v>4.28</v>
      </c>
      <c r="L34" s="50">
        <v>4.28</v>
      </c>
      <c r="M34" s="50">
        <v>4.28</v>
      </c>
      <c r="N34" s="50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</row>
    <row r="36" spans="1:14" ht="18.75" customHeight="1">
      <c r="A36" s="55" t="s">
        <v>53</v>
      </c>
      <c r="B36" s="56">
        <f>B37+B38+B39+B40</f>
        <v>25602274.284655977</v>
      </c>
      <c r="C36" s="56">
        <f aca="true" t="shared" si="10" ref="C36:M36">C37+C38+C39+C40</f>
        <v>17542301.520048503</v>
      </c>
      <c r="D36" s="56">
        <f t="shared" si="10"/>
        <v>18039721.969601247</v>
      </c>
      <c r="E36" s="56">
        <f t="shared" si="10"/>
        <v>3455765.5837079994</v>
      </c>
      <c r="F36" s="56">
        <f t="shared" si="10"/>
        <v>17235999.405694604</v>
      </c>
      <c r="G36" s="56">
        <f t="shared" si="10"/>
        <v>21582424.213600002</v>
      </c>
      <c r="H36" s="56">
        <f t="shared" si="10"/>
        <v>22727895.871699996</v>
      </c>
      <c r="I36" s="56">
        <f t="shared" si="10"/>
        <v>20369093.800949402</v>
      </c>
      <c r="J36" s="56">
        <f t="shared" si="10"/>
        <v>16262807.816017002</v>
      </c>
      <c r="K36" s="56">
        <f t="shared" si="10"/>
        <v>19842214.45175696</v>
      </c>
      <c r="L36" s="56">
        <f t="shared" si="10"/>
        <v>8945158.167383822</v>
      </c>
      <c r="M36" s="56">
        <f t="shared" si="10"/>
        <v>5147931.71878656</v>
      </c>
      <c r="N36" s="56">
        <f>N37+N38+N39+N40</f>
        <v>196753588.8039021</v>
      </c>
    </row>
    <row r="37" spans="1:17" ht="18.75" customHeight="1">
      <c r="A37" s="53" t="s">
        <v>54</v>
      </c>
      <c r="B37" s="50">
        <f aca="true" t="shared" si="11" ref="B37:M37">B29*B7</f>
        <v>25582658.0796</v>
      </c>
      <c r="C37" s="50">
        <f t="shared" si="11"/>
        <v>17522990.3108</v>
      </c>
      <c r="D37" s="50">
        <f t="shared" si="11"/>
        <v>17725196.97</v>
      </c>
      <c r="E37" s="50">
        <f t="shared" si="11"/>
        <v>3444964.0994999995</v>
      </c>
      <c r="F37" s="50">
        <f t="shared" si="11"/>
        <v>17222833.628000002</v>
      </c>
      <c r="G37" s="50">
        <f t="shared" si="11"/>
        <v>21568014.262000002</v>
      </c>
      <c r="H37" s="50">
        <f t="shared" si="11"/>
        <v>22705627.864499997</v>
      </c>
      <c r="I37" s="50">
        <f t="shared" si="11"/>
        <v>20353006.2668</v>
      </c>
      <c r="J37" s="50">
        <f t="shared" si="11"/>
        <v>16247089.261000002</v>
      </c>
      <c r="K37" s="50">
        <f t="shared" si="11"/>
        <v>19824094.6849</v>
      </c>
      <c r="L37" s="50">
        <f t="shared" si="11"/>
        <v>8933849.9286</v>
      </c>
      <c r="M37" s="50">
        <f t="shared" si="11"/>
        <v>5142018.7068</v>
      </c>
      <c r="N37" s="52">
        <f>SUM(B37:M37)</f>
        <v>196272344.06250003</v>
      </c>
      <c r="P37" s="66"/>
      <c r="Q37" s="67"/>
    </row>
    <row r="38" spans="1:16" ht="18.75" customHeight="1">
      <c r="A38" s="53" t="s">
        <v>55</v>
      </c>
      <c r="B38" s="50">
        <f aca="true" t="shared" si="12" ref="B38:M38">B30*B7</f>
        <v>-78096.19494402</v>
      </c>
      <c r="C38" s="50">
        <f t="shared" si="12"/>
        <v>-52464.390751499996</v>
      </c>
      <c r="D38" s="50">
        <f t="shared" si="12"/>
        <v>-54206.500398749995</v>
      </c>
      <c r="E38" s="50">
        <f t="shared" si="12"/>
        <v>-8586.915792</v>
      </c>
      <c r="F38" s="50">
        <f t="shared" si="12"/>
        <v>-51676.2223054</v>
      </c>
      <c r="G38" s="50">
        <f t="shared" si="12"/>
        <v>-65454.8484</v>
      </c>
      <c r="H38" s="50">
        <f t="shared" si="12"/>
        <v>-64658.7928</v>
      </c>
      <c r="I38" s="50">
        <f t="shared" si="12"/>
        <v>-60310.4658506</v>
      </c>
      <c r="J38" s="50">
        <f t="shared" si="12"/>
        <v>-47839.444983</v>
      </c>
      <c r="K38" s="50">
        <f t="shared" si="12"/>
        <v>-59947.43314304</v>
      </c>
      <c r="L38" s="50">
        <f t="shared" si="12"/>
        <v>-26826.561216179998</v>
      </c>
      <c r="M38" s="50">
        <f t="shared" si="12"/>
        <v>-15658.18801344</v>
      </c>
      <c r="N38" s="24">
        <f>SUM(B38:M38)</f>
        <v>-585725.95859793</v>
      </c>
      <c r="P38" s="68"/>
    </row>
    <row r="39" spans="1:16" ht="18.75" customHeight="1">
      <c r="A39" s="53" t="s">
        <v>56</v>
      </c>
      <c r="B39" s="50">
        <f aca="true" t="shared" si="13" ref="B39:M39">B32</f>
        <v>97712.40000000004</v>
      </c>
      <c r="C39" s="50">
        <f t="shared" si="13"/>
        <v>71775.59999999996</v>
      </c>
      <c r="D39" s="50">
        <f t="shared" si="13"/>
        <v>64842.00000000003</v>
      </c>
      <c r="E39" s="50">
        <f t="shared" si="13"/>
        <v>19388.4</v>
      </c>
      <c r="F39" s="50">
        <f t="shared" si="13"/>
        <v>64842.00000000003</v>
      </c>
      <c r="G39" s="50">
        <f t="shared" si="13"/>
        <v>79864.80000000006</v>
      </c>
      <c r="H39" s="50">
        <f t="shared" si="13"/>
        <v>86926.79999999997</v>
      </c>
      <c r="I39" s="50">
        <f t="shared" si="13"/>
        <v>76398</v>
      </c>
      <c r="J39" s="50">
        <f t="shared" si="13"/>
        <v>63557.99999999997</v>
      </c>
      <c r="K39" s="50">
        <f t="shared" si="13"/>
        <v>78067.20000000001</v>
      </c>
      <c r="L39" s="50">
        <f t="shared" si="13"/>
        <v>38134.80000000002</v>
      </c>
      <c r="M39" s="50">
        <f t="shared" si="13"/>
        <v>21571.200000000015</v>
      </c>
      <c r="N39" s="52">
        <f>SUM(B39:M39)</f>
        <v>763081.2000000001</v>
      </c>
      <c r="P39" s="39"/>
    </row>
    <row r="40" spans="1:25" ht="18.75" customHeight="1">
      <c r="A40" s="2" t="s">
        <v>57</v>
      </c>
      <c r="B40" s="50">
        <v>0</v>
      </c>
      <c r="C40" s="50">
        <v>0</v>
      </c>
      <c r="D40" s="50">
        <v>303889.5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2">
        <f>SUM(B40:M40)</f>
        <v>303889.5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19">
        <f>+B37+B38+B39</f>
        <v>25602274.284655977</v>
      </c>
      <c r="C41" s="19">
        <f aca="true" t="shared" si="14" ref="C41:M41">+C37+C38+C39</f>
        <v>17542301.520048503</v>
      </c>
      <c r="D41" s="19">
        <f t="shared" si="14"/>
        <v>17735832.469601247</v>
      </c>
      <c r="E41" s="19">
        <f t="shared" si="14"/>
        <v>3455765.5837079994</v>
      </c>
      <c r="F41" s="19">
        <f t="shared" si="14"/>
        <v>17235999.405694604</v>
      </c>
      <c r="G41" s="19">
        <f t="shared" si="14"/>
        <v>21582424.213600002</v>
      </c>
      <c r="H41" s="19">
        <f t="shared" si="14"/>
        <v>22727895.871699996</v>
      </c>
      <c r="I41" s="19">
        <f t="shared" si="14"/>
        <v>20369093.800949402</v>
      </c>
      <c r="J41" s="19">
        <f t="shared" si="14"/>
        <v>16262807.816017002</v>
      </c>
      <c r="K41" s="19">
        <f t="shared" si="14"/>
        <v>19842214.45175696</v>
      </c>
      <c r="L41" s="19">
        <f t="shared" si="14"/>
        <v>8945158.167383822</v>
      </c>
      <c r="M41" s="19">
        <f t="shared" si="14"/>
        <v>5147931.71878656</v>
      </c>
      <c r="N41" s="47"/>
    </row>
    <row r="42" spans="1:23" ht="18.75" customHeight="1">
      <c r="A42" s="2" t="s">
        <v>58</v>
      </c>
      <c r="B42" s="24">
        <f>+B43+B46+B55+B56</f>
        <v>-2006130.5699999998</v>
      </c>
      <c r="C42" s="24">
        <f aca="true" t="shared" si="15" ref="C42:M42">+C43+C46+C55+C56</f>
        <v>-1878053.18</v>
      </c>
      <c r="D42" s="24">
        <f t="shared" si="15"/>
        <v>-1591028.22</v>
      </c>
      <c r="E42" s="24">
        <f t="shared" si="15"/>
        <v>-248490.19999999998</v>
      </c>
      <c r="F42" s="24">
        <f t="shared" si="15"/>
        <v>-1127079.91</v>
      </c>
      <c r="G42" s="24">
        <f t="shared" si="15"/>
        <v>-2259422.22</v>
      </c>
      <c r="H42" s="24">
        <f t="shared" si="15"/>
        <v>-2589094.65</v>
      </c>
      <c r="I42" s="24">
        <f t="shared" si="15"/>
        <v>-1361956.72</v>
      </c>
      <c r="J42" s="24">
        <f t="shared" si="15"/>
        <v>-1761560.4599999997</v>
      </c>
      <c r="K42" s="24">
        <f t="shared" si="15"/>
        <v>-1451371.39</v>
      </c>
      <c r="L42" s="24">
        <f t="shared" si="15"/>
        <v>-882312.77</v>
      </c>
      <c r="M42" s="24">
        <f t="shared" si="15"/>
        <v>-536677.58</v>
      </c>
      <c r="N42" s="24">
        <f>+N43+N46+N55+N56</f>
        <v>-17693177.87</v>
      </c>
      <c r="P42" s="64"/>
      <c r="Q42" s="69"/>
      <c r="R42" s="64"/>
      <c r="S42" s="64"/>
      <c r="T42" s="69"/>
      <c r="U42" s="64"/>
      <c r="V42" s="64"/>
      <c r="W42" s="65"/>
    </row>
    <row r="43" spans="1:21" ht="18.75" customHeight="1">
      <c r="A43" s="17" t="s">
        <v>59</v>
      </c>
      <c r="B43" s="25">
        <f>B44+B45</f>
        <v>-2059413.8</v>
      </c>
      <c r="C43" s="25">
        <f>C44+C45</f>
        <v>-2002695</v>
      </c>
      <c r="D43" s="25">
        <f>D44+D45</f>
        <v>-1565660.8</v>
      </c>
      <c r="E43" s="25">
        <f>E44+E45</f>
        <v>-160987</v>
      </c>
      <c r="F43" s="25">
        <f aca="true" t="shared" si="16" ref="F43:M43">F44+F45</f>
        <v>-1240441.6</v>
      </c>
      <c r="G43" s="25">
        <f t="shared" si="16"/>
        <v>-2322776.6</v>
      </c>
      <c r="H43" s="25">
        <f t="shared" si="16"/>
        <v>-2690346.8</v>
      </c>
      <c r="I43" s="25">
        <f t="shared" si="16"/>
        <v>-1350808.8</v>
      </c>
      <c r="J43" s="25">
        <f t="shared" si="16"/>
        <v>-1665570.4</v>
      </c>
      <c r="K43" s="25">
        <f t="shared" si="16"/>
        <v>-1469798.2</v>
      </c>
      <c r="L43" s="25">
        <f t="shared" si="16"/>
        <v>-847153</v>
      </c>
      <c r="M43" s="25">
        <f t="shared" si="16"/>
        <v>-536081.2</v>
      </c>
      <c r="N43" s="24">
        <f aca="true" t="shared" si="17" ref="N43:N56">SUM(B43:M43)</f>
        <v>-17911733.2</v>
      </c>
      <c r="U43" s="68"/>
    </row>
    <row r="44" spans="1:25" ht="18.75" customHeight="1">
      <c r="A44" s="13" t="s">
        <v>60</v>
      </c>
      <c r="B44" s="19">
        <f>ROUND(-B9*$D$3,2)</f>
        <v>-2059413.8</v>
      </c>
      <c r="C44" s="19">
        <f>ROUND(-C9*$D$3,2)</f>
        <v>-2002695</v>
      </c>
      <c r="D44" s="19">
        <f>ROUND(-D9*$D$3,2)</f>
        <v>-1565660.8</v>
      </c>
      <c r="E44" s="19">
        <f>ROUND(-E9*$D$3,2)</f>
        <v>-160987</v>
      </c>
      <c r="F44" s="19">
        <f aca="true" t="shared" si="18" ref="F44:M44">ROUND(-F9*$D$3,2)</f>
        <v>-1240441.6</v>
      </c>
      <c r="G44" s="19">
        <f t="shared" si="18"/>
        <v>-2322776.6</v>
      </c>
      <c r="H44" s="19">
        <f t="shared" si="18"/>
        <v>-2690346.8</v>
      </c>
      <c r="I44" s="19">
        <f t="shared" si="18"/>
        <v>-1350808.8</v>
      </c>
      <c r="J44" s="19">
        <f t="shared" si="18"/>
        <v>-1665570.4</v>
      </c>
      <c r="K44" s="19">
        <f t="shared" si="18"/>
        <v>-1469798.2</v>
      </c>
      <c r="L44" s="19">
        <f t="shared" si="18"/>
        <v>-847153</v>
      </c>
      <c r="M44" s="19">
        <f t="shared" si="18"/>
        <v>-536081.2</v>
      </c>
      <c r="N44" s="42">
        <f t="shared" si="17"/>
        <v>-17911733.2</v>
      </c>
      <c r="O44"/>
      <c r="P44" s="63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19">
        <f>'[1]DETALHAMENTO'!B45+'[2]DETALHAMENTO'!B45+'[3]DETALHAMENTO'!B45+'[4]DETALHAMENTO'!B45+'[5]DETALHAMENTO'!B45+'[6]DETALHAMENTO'!B45+'[7]DETALHAMENTO'!B45+'[8]DETALHAMENTO'!B45+'[9]DETALHAMENTO'!B45+'[10]DETALHAMENTO'!B45+'[11]DETALHAMENTO'!B45+'[12]DETALHAMENTO'!B45+'[13]DETALHAMENTO'!B45+'[14]DETALHAMENTO'!B45+'[15]DETALHAMENTO'!B45+'[16]DETALHAMENTO'!B45+'[17]DETALHAMENTO'!B45+'[18]DETALHAMENTO'!B45+'[19]DETALHAMENTO'!B45+'[20]DETALHAMENTO'!B45+'[21]DETALHAMENTO'!B45+'[22]DETALHAMENTO'!B45+'[23]DETALHAMENTO'!B45+'[24]DETALHAMENTO'!B45+'[25]DETALHAMENTO'!B45+'[26]DETALHAMENTO'!B45+'[27]DETALHAMENTO'!B45+'[28]DETALHAMENTO'!B45+'[29]DETALHAMENTO'!B45+'[30]DETALHAMENTO'!B45</f>
        <v>0</v>
      </c>
      <c r="C45" s="19">
        <f>'[1]DETALHAMENTO'!C45+'[2]DETALHAMENTO'!C45+'[3]DETALHAMENTO'!C45+'[4]DETALHAMENTO'!C45+'[5]DETALHAMENTO'!C45+'[6]DETALHAMENTO'!C45+'[7]DETALHAMENTO'!C45+'[8]DETALHAMENTO'!C45+'[9]DETALHAMENTO'!C45+'[10]DETALHAMENTO'!C45+'[11]DETALHAMENTO'!C45+'[12]DETALHAMENTO'!C45+'[13]DETALHAMENTO'!C45+'[14]DETALHAMENTO'!C45+'[15]DETALHAMENTO'!C45+'[16]DETALHAMENTO'!C45+'[17]DETALHAMENTO'!C45+'[18]DETALHAMENTO'!C45+'[19]DETALHAMENTO'!C45+'[20]DETALHAMENTO'!C45+'[21]DETALHAMENTO'!C45+'[22]DETALHAMENTO'!C45+'[23]DETALHAMENTO'!C45+'[24]DETALHAMENTO'!C45+'[25]DETALHAMENTO'!C45+'[26]DETALHAMENTO'!C45+'[27]DETALHAMENTO'!C45+'[28]DETALHAMENTO'!C45+'[29]DETALHAMENTO'!C45+'[30]DETALHAMENTO'!C45</f>
        <v>0</v>
      </c>
      <c r="D45" s="19">
        <f>'[1]DETALHAMENTO'!D45+'[2]DETALHAMENTO'!D45+'[3]DETALHAMENTO'!D45+'[4]DETALHAMENTO'!D45+'[5]DETALHAMENTO'!D45+'[6]DETALHAMENTO'!D45+'[7]DETALHAMENTO'!D45+'[8]DETALHAMENTO'!D45+'[9]DETALHAMENTO'!D45+'[10]DETALHAMENTO'!D45+'[11]DETALHAMENTO'!D45+'[12]DETALHAMENTO'!D45+'[13]DETALHAMENTO'!D45+'[14]DETALHAMENTO'!D45+'[15]DETALHAMENTO'!D45+'[16]DETALHAMENTO'!D45+'[17]DETALHAMENTO'!D45+'[18]DETALHAMENTO'!D45+'[19]DETALHAMENTO'!D45+'[20]DETALHAMENTO'!D45+'[21]DETALHAMENTO'!D45+'[22]DETALHAMENTO'!D45+'[23]DETALHAMENTO'!D45+'[24]DETALHAMENTO'!D45+'[25]DETALHAMENTO'!D45+'[26]DETALHAMENTO'!D45+'[27]DETALHAMENTO'!D45+'[28]DETALHAMENTO'!D45+'[29]DETALHAMENTO'!D45+'[30]DETALHAMENTO'!D45</f>
        <v>0</v>
      </c>
      <c r="E45" s="19">
        <f>'[1]DETALHAMENTO'!E45+'[2]DETALHAMENTO'!E45+'[3]DETALHAMENTO'!E45+'[4]DETALHAMENTO'!E45+'[5]DETALHAMENTO'!E45+'[6]DETALHAMENTO'!E45+'[7]DETALHAMENTO'!E45+'[8]DETALHAMENTO'!E45+'[9]DETALHAMENTO'!E45+'[10]DETALHAMENTO'!E45+'[11]DETALHAMENTO'!E45+'[12]DETALHAMENTO'!E45+'[13]DETALHAMENTO'!E45+'[14]DETALHAMENTO'!E45+'[15]DETALHAMENTO'!E45+'[16]DETALHAMENTO'!E45+'[17]DETALHAMENTO'!E45+'[18]DETALHAMENTO'!E45+'[19]DETALHAMENTO'!E45+'[20]DETALHAMENTO'!E45+'[21]DETALHAMENTO'!E45+'[22]DETALHAMENTO'!E45+'[23]DETALHAMENTO'!E45+'[24]DETALHAMENTO'!E45+'[25]DETALHAMENTO'!E45+'[26]DETALHAMENTO'!E45+'[27]DETALHAMENTO'!E45+'[28]DETALHAMENTO'!E45+'[29]DETALHAMENTO'!E45+'[30]DETALHAMENTO'!E45</f>
        <v>0</v>
      </c>
      <c r="F45" s="19">
        <f>'[1]DETALHAMENTO'!F45+'[2]DETALHAMENTO'!F45+'[3]DETALHAMENTO'!F45+'[4]DETALHAMENTO'!F45+'[5]DETALHAMENTO'!F45+'[6]DETALHAMENTO'!F45+'[7]DETALHAMENTO'!F45+'[8]DETALHAMENTO'!F45+'[9]DETALHAMENTO'!F45+'[10]DETALHAMENTO'!F45+'[11]DETALHAMENTO'!F45+'[12]DETALHAMENTO'!F45+'[13]DETALHAMENTO'!F45+'[14]DETALHAMENTO'!F45+'[15]DETALHAMENTO'!F45+'[16]DETALHAMENTO'!F45+'[17]DETALHAMENTO'!F45+'[18]DETALHAMENTO'!F45+'[19]DETALHAMENTO'!F45+'[20]DETALHAMENTO'!F45+'[21]DETALHAMENTO'!F45+'[22]DETALHAMENTO'!F45+'[23]DETALHAMENTO'!F45+'[24]DETALHAMENTO'!F45+'[25]DETALHAMENTO'!F45+'[26]DETALHAMENTO'!F45+'[27]DETALHAMENTO'!F45+'[28]DETALHAMENTO'!F45+'[29]DETALHAMENTO'!F45+'[30]DETALHAMENTO'!F45</f>
        <v>0</v>
      </c>
      <c r="G45" s="19">
        <f>'[1]DETALHAMENTO'!G45+'[2]DETALHAMENTO'!G45+'[3]DETALHAMENTO'!G45+'[4]DETALHAMENTO'!G45+'[5]DETALHAMENTO'!G45+'[6]DETALHAMENTO'!G45+'[7]DETALHAMENTO'!G45+'[8]DETALHAMENTO'!G45+'[9]DETALHAMENTO'!G45+'[10]DETALHAMENTO'!G45+'[11]DETALHAMENTO'!G45+'[12]DETALHAMENTO'!G45+'[13]DETALHAMENTO'!G45+'[14]DETALHAMENTO'!G45+'[15]DETALHAMENTO'!G45+'[16]DETALHAMENTO'!G45+'[17]DETALHAMENTO'!G45+'[18]DETALHAMENTO'!G45+'[19]DETALHAMENTO'!G45+'[20]DETALHAMENTO'!G45+'[21]DETALHAMENTO'!G45+'[22]DETALHAMENTO'!G45+'[23]DETALHAMENTO'!G45+'[24]DETALHAMENTO'!G45+'[25]DETALHAMENTO'!G45+'[26]DETALHAMENTO'!G45+'[27]DETALHAMENTO'!G45+'[28]DETALHAMENTO'!G45+'[29]DETALHAMENTO'!G45+'[30]DETALHAMENTO'!G45</f>
        <v>0</v>
      </c>
      <c r="H45" s="19">
        <f>'[1]DETALHAMENTO'!H45+'[2]DETALHAMENTO'!H45+'[3]DETALHAMENTO'!H45+'[4]DETALHAMENTO'!H45+'[5]DETALHAMENTO'!H45+'[6]DETALHAMENTO'!H45+'[7]DETALHAMENTO'!H45+'[8]DETALHAMENTO'!H45+'[9]DETALHAMENTO'!H45+'[10]DETALHAMENTO'!H45+'[11]DETALHAMENTO'!H45+'[12]DETALHAMENTO'!H45+'[13]DETALHAMENTO'!H45+'[14]DETALHAMENTO'!H45+'[15]DETALHAMENTO'!H45+'[16]DETALHAMENTO'!H45+'[17]DETALHAMENTO'!H45+'[18]DETALHAMENTO'!H45+'[19]DETALHAMENTO'!H45+'[20]DETALHAMENTO'!H45+'[21]DETALHAMENTO'!H45+'[22]DETALHAMENTO'!H45+'[23]DETALHAMENTO'!H45+'[24]DETALHAMENTO'!H45+'[25]DETALHAMENTO'!H45+'[26]DETALHAMENTO'!H45+'[27]DETALHAMENTO'!H45+'[28]DETALHAMENTO'!H45+'[29]DETALHAMENTO'!H45+'[30]DETALHAMENTO'!H45</f>
        <v>0</v>
      </c>
      <c r="I45" s="19">
        <f>'[1]DETALHAMENTO'!I45+'[2]DETALHAMENTO'!I45+'[3]DETALHAMENTO'!I45+'[4]DETALHAMENTO'!I45+'[5]DETALHAMENTO'!I45+'[6]DETALHAMENTO'!I45+'[7]DETALHAMENTO'!I45+'[8]DETALHAMENTO'!I45+'[9]DETALHAMENTO'!I45+'[10]DETALHAMENTO'!I45+'[11]DETALHAMENTO'!I45+'[12]DETALHAMENTO'!I45+'[13]DETALHAMENTO'!I45+'[14]DETALHAMENTO'!I45+'[15]DETALHAMENTO'!I45+'[16]DETALHAMENTO'!I45+'[17]DETALHAMENTO'!I45+'[18]DETALHAMENTO'!I45+'[19]DETALHAMENTO'!I45+'[20]DETALHAMENTO'!I45+'[21]DETALHAMENTO'!I45+'[22]DETALHAMENTO'!I45+'[23]DETALHAMENTO'!I45+'[24]DETALHAMENTO'!I45+'[25]DETALHAMENTO'!I45+'[26]DETALHAMENTO'!I45+'[27]DETALHAMENTO'!I45+'[28]DETALHAMENTO'!I45+'[29]DETALHAMENTO'!I45+'[30]DETALHAMENTO'!I45</f>
        <v>0</v>
      </c>
      <c r="J45" s="19">
        <f>'[1]DETALHAMENTO'!J45+'[2]DETALHAMENTO'!J45+'[3]DETALHAMENTO'!J45+'[4]DETALHAMENTO'!J45+'[5]DETALHAMENTO'!J45+'[6]DETALHAMENTO'!J45+'[7]DETALHAMENTO'!J45+'[8]DETALHAMENTO'!J45+'[9]DETALHAMENTO'!J45+'[10]DETALHAMENTO'!J45+'[11]DETALHAMENTO'!J45+'[12]DETALHAMENTO'!J45+'[13]DETALHAMENTO'!J45+'[14]DETALHAMENTO'!J45+'[15]DETALHAMENTO'!J45+'[16]DETALHAMENTO'!J45+'[17]DETALHAMENTO'!J45+'[18]DETALHAMENTO'!J45+'[19]DETALHAMENTO'!J45+'[20]DETALHAMENTO'!J45+'[21]DETALHAMENTO'!J45+'[22]DETALHAMENTO'!J45+'[23]DETALHAMENTO'!J45+'[24]DETALHAMENTO'!J45+'[25]DETALHAMENTO'!J45+'[26]DETALHAMENTO'!J45+'[27]DETALHAMENTO'!J45+'[28]DETALHAMENTO'!J45+'[29]DETALHAMENTO'!J45+'[30]DETALHAMENTO'!J45</f>
        <v>0</v>
      </c>
      <c r="K45" s="19">
        <f>'[1]DETALHAMENTO'!K45+'[2]DETALHAMENTO'!K45+'[3]DETALHAMENTO'!K45+'[4]DETALHAMENTO'!K45+'[5]DETALHAMENTO'!K45+'[6]DETALHAMENTO'!K45+'[7]DETALHAMENTO'!K45+'[8]DETALHAMENTO'!K45+'[9]DETALHAMENTO'!K45+'[10]DETALHAMENTO'!K45+'[11]DETALHAMENTO'!K45+'[12]DETALHAMENTO'!K45+'[13]DETALHAMENTO'!K45+'[14]DETALHAMENTO'!K45+'[15]DETALHAMENTO'!K45+'[16]DETALHAMENTO'!K45+'[17]DETALHAMENTO'!K45+'[18]DETALHAMENTO'!K45+'[19]DETALHAMENTO'!K45+'[20]DETALHAMENTO'!K45+'[21]DETALHAMENTO'!K45+'[22]DETALHAMENTO'!K45+'[23]DETALHAMENTO'!K45+'[24]DETALHAMENTO'!K45+'[25]DETALHAMENTO'!K45+'[26]DETALHAMENTO'!K45+'[27]DETALHAMENTO'!K45+'[28]DETALHAMENTO'!K45+'[29]DETALHAMENTO'!K45+'[30]DETALHAMENTO'!K45</f>
        <v>0</v>
      </c>
      <c r="L45" s="19">
        <f>'[1]DETALHAMENTO'!L45+'[2]DETALHAMENTO'!L45+'[3]DETALHAMENTO'!L45+'[4]DETALHAMENTO'!L45+'[5]DETALHAMENTO'!L45+'[6]DETALHAMENTO'!L45+'[7]DETALHAMENTO'!L45+'[8]DETALHAMENTO'!L45+'[9]DETALHAMENTO'!L45+'[10]DETALHAMENTO'!L45+'[11]DETALHAMENTO'!L45+'[12]DETALHAMENTO'!L45+'[13]DETALHAMENTO'!L45+'[14]DETALHAMENTO'!L45+'[15]DETALHAMENTO'!L45+'[16]DETALHAMENTO'!L45+'[17]DETALHAMENTO'!L45+'[18]DETALHAMENTO'!L45+'[19]DETALHAMENTO'!L45+'[20]DETALHAMENTO'!L45+'[21]DETALHAMENTO'!L45+'[22]DETALHAMENTO'!L45+'[23]DETALHAMENTO'!L45+'[24]DETALHAMENTO'!L45+'[25]DETALHAMENTO'!L45+'[26]DETALHAMENTO'!L45+'[27]DETALHAMENTO'!L45+'[28]DETALHAMENTO'!L45+'[29]DETALHAMENTO'!L45+'[30]DETALHAMENTO'!L45</f>
        <v>0</v>
      </c>
      <c r="M45" s="19">
        <f>'[1]DETALHAMENTO'!M45+'[2]DETALHAMENTO'!M45+'[3]DETALHAMENTO'!M45+'[4]DETALHAMENTO'!M45+'[5]DETALHAMENTO'!M45+'[6]DETALHAMENTO'!M45+'[7]DETALHAMENTO'!M45+'[8]DETALHAMENTO'!M45+'[9]DETALHAMENTO'!M45+'[10]DETALHAMENTO'!M45+'[11]DETALHAMENTO'!M45+'[12]DETALHAMENTO'!M45+'[13]DETALHAMENTO'!M45+'[14]DETALHAMENTO'!M45+'[15]DETALHAMENTO'!M45+'[16]DETALHAMENTO'!M45+'[17]DETALHAMENTO'!M45+'[18]DETALHAMENTO'!M45+'[19]DETALHAMENTO'!M45+'[20]DETALHAMENTO'!M45+'[21]DETALHAMENTO'!M45+'[22]DETALHAMENTO'!M45+'[23]DETALHAMENTO'!M45+'[24]DETALHAMENTO'!M45+'[25]DETALHAMENTO'!M45+'[26]DETALHAMENTO'!M45+'[27]DETALHAMENTO'!M45+'[28]DETALHAMENTO'!M45+'[29]DETALHAMENTO'!M45+'[30]DETALHAMENTO'!M45</f>
        <v>0</v>
      </c>
      <c r="N45" s="42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5">
        <f aca="true" t="shared" si="19" ref="B46:M46">SUM(B47:B54)</f>
        <v>-50456</v>
      </c>
      <c r="C46" s="25">
        <f t="shared" si="19"/>
        <v>-18267.66</v>
      </c>
      <c r="D46" s="25">
        <f t="shared" si="19"/>
        <v>-52057.009999999995</v>
      </c>
      <c r="E46" s="25">
        <f t="shared" si="19"/>
        <v>-150390.98</v>
      </c>
      <c r="F46" s="25">
        <f t="shared" si="19"/>
        <v>-65520.9</v>
      </c>
      <c r="G46" s="25">
        <f t="shared" si="19"/>
        <v>-47071.229999999996</v>
      </c>
      <c r="H46" s="25">
        <f t="shared" si="19"/>
        <v>-59560.22</v>
      </c>
      <c r="I46" s="25">
        <f t="shared" si="19"/>
        <v>-41448.91</v>
      </c>
      <c r="J46" s="25">
        <f t="shared" si="19"/>
        <v>-153294.66</v>
      </c>
      <c r="K46" s="25">
        <f t="shared" si="19"/>
        <v>-26395.47</v>
      </c>
      <c r="L46" s="25">
        <f t="shared" si="19"/>
        <v>-50129.770000000004</v>
      </c>
      <c r="M46" s="25">
        <f t="shared" si="19"/>
        <v>-28983.97</v>
      </c>
      <c r="N46" s="25">
        <f>SUM(N47:N54)</f>
        <v>-743576.78</v>
      </c>
    </row>
    <row r="47" spans="1:25" ht="18.75" customHeight="1">
      <c r="A47" s="13" t="s">
        <v>63</v>
      </c>
      <c r="B47" s="23">
        <v>-50387.6</v>
      </c>
      <c r="C47" s="23">
        <v>-18267.66</v>
      </c>
      <c r="D47" s="23">
        <v>-49543.24</v>
      </c>
      <c r="E47" s="23">
        <v>-133906.36000000002</v>
      </c>
      <c r="F47" s="23">
        <v>-62117.200000000004</v>
      </c>
      <c r="G47" s="23">
        <v>-47071.229999999996</v>
      </c>
      <c r="H47" s="23">
        <v>-40381.42</v>
      </c>
      <c r="I47" s="23">
        <v>-41277.91</v>
      </c>
      <c r="J47" s="23">
        <v>-48980.33000000001</v>
      </c>
      <c r="K47" s="23">
        <v>-25654.07</v>
      </c>
      <c r="L47" s="23">
        <v>-50129.770000000004</v>
      </c>
      <c r="M47" s="23">
        <v>-28983.97</v>
      </c>
      <c r="N47" s="23">
        <f t="shared" si="17"/>
        <v>-596700.76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3">
        <v>-68.4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-171</v>
      </c>
      <c r="J48" s="23">
        <v>0</v>
      </c>
      <c r="K48" s="23">
        <v>0</v>
      </c>
      <c r="L48" s="23">
        <v>0</v>
      </c>
      <c r="M48" s="23">
        <v>0</v>
      </c>
      <c r="N48" s="23">
        <f t="shared" si="17"/>
        <v>-239.4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3">
        <v>0</v>
      </c>
      <c r="C49" s="23">
        <v>0</v>
      </c>
      <c r="D49" s="23">
        <v>-2500</v>
      </c>
      <c r="E49" s="23">
        <v>-15000</v>
      </c>
      <c r="F49" s="23">
        <v>0</v>
      </c>
      <c r="G49" s="23">
        <v>0</v>
      </c>
      <c r="H49" s="23">
        <v>-15000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f t="shared" si="17"/>
        <v>-32500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3">
        <v>0</v>
      </c>
      <c r="C50" s="23">
        <v>0</v>
      </c>
      <c r="D50" s="23">
        <v>-13.77</v>
      </c>
      <c r="E50" s="23">
        <v>-136.62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0">
        <f t="shared" si="17"/>
        <v>-150.39000000000001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3">
        <v>0</v>
      </c>
      <c r="C51" s="23">
        <v>0</v>
      </c>
      <c r="D51" s="23">
        <v>0</v>
      </c>
      <c r="E51" s="23">
        <v>-1348</v>
      </c>
      <c r="F51" s="23">
        <v>-3403.7</v>
      </c>
      <c r="G51" s="23">
        <v>0</v>
      </c>
      <c r="H51" s="23">
        <v>-4178.8</v>
      </c>
      <c r="I51" s="23">
        <v>0</v>
      </c>
      <c r="J51" s="23">
        <v>0</v>
      </c>
      <c r="K51" s="23">
        <v>-741.4</v>
      </c>
      <c r="L51" s="23">
        <v>0</v>
      </c>
      <c r="M51" s="23">
        <v>0</v>
      </c>
      <c r="N51" s="23">
        <f t="shared" si="17"/>
        <v>-9671.9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100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-104314.33</v>
      </c>
      <c r="K54" s="23">
        <v>0</v>
      </c>
      <c r="L54" s="23">
        <v>0</v>
      </c>
      <c r="M54" s="23">
        <v>0</v>
      </c>
      <c r="N54" s="23">
        <f t="shared" si="17"/>
        <v>-104314.33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101</v>
      </c>
      <c r="B55" s="26">
        <v>103739.23000000001</v>
      </c>
      <c r="C55" s="26">
        <v>142909.47999999998</v>
      </c>
      <c r="D55" s="26">
        <v>26689.59</v>
      </c>
      <c r="E55" s="26">
        <v>62887.78</v>
      </c>
      <c r="F55" s="26">
        <v>178882.59</v>
      </c>
      <c r="G55" s="26">
        <v>110425.61</v>
      </c>
      <c r="H55" s="26">
        <v>160812.37</v>
      </c>
      <c r="I55" s="26">
        <v>30300.989999999998</v>
      </c>
      <c r="J55" s="26">
        <v>57304.600000000006</v>
      </c>
      <c r="K55" s="26">
        <v>44822.28</v>
      </c>
      <c r="L55" s="26">
        <v>14970</v>
      </c>
      <c r="M55" s="26">
        <v>28387.59</v>
      </c>
      <c r="N55" s="23">
        <f t="shared" si="17"/>
        <v>962132.1099999999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70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3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1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19"/>
    </row>
    <row r="58" spans="1:25" ht="15.75">
      <c r="A58" s="2" t="s">
        <v>71</v>
      </c>
      <c r="B58" s="28">
        <f aca="true" t="shared" si="20" ref="B58:M58">+B36+B42</f>
        <v>23596143.714655977</v>
      </c>
      <c r="C58" s="28">
        <f t="shared" si="20"/>
        <v>15664248.340048503</v>
      </c>
      <c r="D58" s="28">
        <f t="shared" si="20"/>
        <v>16448693.749601247</v>
      </c>
      <c r="E58" s="28">
        <f t="shared" si="20"/>
        <v>3207275.3837079993</v>
      </c>
      <c r="F58" s="28">
        <f t="shared" si="20"/>
        <v>16108919.495694604</v>
      </c>
      <c r="G58" s="28">
        <f t="shared" si="20"/>
        <v>19323001.993600003</v>
      </c>
      <c r="H58" s="28">
        <f t="shared" si="20"/>
        <v>20138801.221699998</v>
      </c>
      <c r="I58" s="28">
        <f t="shared" si="20"/>
        <v>19007137.080949403</v>
      </c>
      <c r="J58" s="28">
        <f t="shared" si="20"/>
        <v>14501247.356017003</v>
      </c>
      <c r="K58" s="28">
        <f t="shared" si="20"/>
        <v>18390843.06175696</v>
      </c>
      <c r="L58" s="28">
        <f t="shared" si="20"/>
        <v>8062845.397383822</v>
      </c>
      <c r="M58" s="28">
        <f t="shared" si="20"/>
        <v>4611254.13878656</v>
      </c>
      <c r="N58" s="28">
        <f>SUM(B58:M58)</f>
        <v>179060410.93390206</v>
      </c>
      <c r="O58"/>
      <c r="P58" s="62"/>
      <c r="Q58"/>
      <c r="R58"/>
      <c r="S58"/>
      <c r="T58"/>
      <c r="U58"/>
      <c r="V58"/>
      <c r="W58"/>
      <c r="X58"/>
      <c r="Y58"/>
    </row>
    <row r="59" spans="1:16" ht="15" customHeight="1">
      <c r="A59" s="3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/>
      <c r="P59" s="68"/>
    </row>
    <row r="60" spans="1:14" ht="15" customHeight="1">
      <c r="A60" s="2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0"/>
    </row>
    <row r="61" spans="1:16" ht="18.75" customHeight="1">
      <c r="A61" s="2" t="s">
        <v>72</v>
      </c>
      <c r="B61" s="35">
        <f>SUM(B62:B75)</f>
        <v>23596143.73</v>
      </c>
      <c r="C61" s="35">
        <f aca="true" t="shared" si="21" ref="C61:M61">SUM(C62:C75)</f>
        <v>15664248.370000001</v>
      </c>
      <c r="D61" s="35">
        <f t="shared" si="21"/>
        <v>16448693.770000001</v>
      </c>
      <c r="E61" s="35">
        <f t="shared" si="21"/>
        <v>3207275.39</v>
      </c>
      <c r="F61" s="35">
        <f t="shared" si="21"/>
        <v>16108919.520000003</v>
      </c>
      <c r="G61" s="35">
        <f t="shared" si="21"/>
        <v>19323002</v>
      </c>
      <c r="H61" s="35">
        <f t="shared" si="21"/>
        <v>20138801.22</v>
      </c>
      <c r="I61" s="35">
        <f t="shared" si="21"/>
        <v>19007137.080000002</v>
      </c>
      <c r="J61" s="35">
        <f t="shared" si="21"/>
        <v>14501247.339999996</v>
      </c>
      <c r="K61" s="35">
        <f t="shared" si="21"/>
        <v>18390843.109999992</v>
      </c>
      <c r="L61" s="35">
        <f t="shared" si="21"/>
        <v>8062845.409999998</v>
      </c>
      <c r="M61" s="35">
        <f t="shared" si="21"/>
        <v>4611254.140000001</v>
      </c>
      <c r="N61" s="28">
        <f>SUM(N62:N75)</f>
        <v>179060411.07999998</v>
      </c>
      <c r="P61" s="68"/>
    </row>
    <row r="62" spans="1:15" ht="18.75" customHeight="1">
      <c r="A62" s="17" t="s">
        <v>73</v>
      </c>
      <c r="B62" s="35">
        <v>4524872.3</v>
      </c>
      <c r="C62" s="35">
        <v>4639055.32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8">
        <f>SUM(B62:M62)</f>
        <v>9163927.620000001</v>
      </c>
      <c r="O62"/>
    </row>
    <row r="63" spans="1:15" ht="18.75" customHeight="1">
      <c r="A63" s="17" t="s">
        <v>74</v>
      </c>
      <c r="B63" s="35">
        <v>19071271.43</v>
      </c>
      <c r="C63" s="35">
        <v>11025193.05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28">
        <f aca="true" t="shared" si="22" ref="N63:N74">SUM(B63:M63)</f>
        <v>30096464.48</v>
      </c>
      <c r="O63"/>
    </row>
    <row r="64" spans="1:16" ht="18.75" customHeight="1">
      <c r="A64" s="17" t="s">
        <v>75</v>
      </c>
      <c r="B64" s="34">
        <v>0</v>
      </c>
      <c r="C64" s="34">
        <v>0</v>
      </c>
      <c r="D64" s="25">
        <v>16448693.770000001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25">
        <f t="shared" si="22"/>
        <v>16448693.770000001</v>
      </c>
      <c r="P64"/>
    </row>
    <row r="65" spans="1:17" ht="18.75" customHeight="1">
      <c r="A65" s="17" t="s">
        <v>76</v>
      </c>
      <c r="B65" s="34">
        <v>0</v>
      </c>
      <c r="C65" s="34">
        <v>0</v>
      </c>
      <c r="D65" s="34">
        <v>0</v>
      </c>
      <c r="E65" s="25">
        <v>3207275.39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28">
        <f t="shared" si="22"/>
        <v>3207275.39</v>
      </c>
      <c r="Q65"/>
    </row>
    <row r="66" spans="1:18" ht="18.75" customHeight="1">
      <c r="A66" s="17" t="s">
        <v>77</v>
      </c>
      <c r="B66" s="34">
        <v>0</v>
      </c>
      <c r="C66" s="34">
        <v>0</v>
      </c>
      <c r="D66" s="34">
        <v>0</v>
      </c>
      <c r="E66" s="34">
        <v>0</v>
      </c>
      <c r="F66" s="25">
        <v>16108919.520000003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25">
        <f t="shared" si="22"/>
        <v>16108919.520000003</v>
      </c>
      <c r="R66"/>
    </row>
    <row r="67" spans="1:19" ht="18.75" customHeight="1">
      <c r="A67" s="17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5">
        <v>19323002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28">
        <f t="shared" si="22"/>
        <v>19323002</v>
      </c>
      <c r="S67"/>
    </row>
    <row r="68" spans="1:20" ht="18.75" customHeight="1">
      <c r="A68" s="17" t="s">
        <v>79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5">
        <v>15823264.32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28">
        <f t="shared" si="22"/>
        <v>15823264.32</v>
      </c>
      <c r="T68"/>
    </row>
    <row r="69" spans="1:20" ht="18.75" customHeight="1">
      <c r="A69" s="17" t="s">
        <v>80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5">
        <v>4315536.899999999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28">
        <f t="shared" si="22"/>
        <v>4315536.899999999</v>
      </c>
      <c r="T69"/>
    </row>
    <row r="70" spans="1:21" ht="18.75" customHeight="1">
      <c r="A70" s="17" t="s">
        <v>81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25">
        <v>19007137.080000002</v>
      </c>
      <c r="J70" s="34">
        <v>0</v>
      </c>
      <c r="K70" s="34">
        <v>0</v>
      </c>
      <c r="L70" s="34">
        <v>0</v>
      </c>
      <c r="M70" s="34">
        <v>0</v>
      </c>
      <c r="N70" s="25">
        <f t="shared" si="22"/>
        <v>19007137.080000002</v>
      </c>
      <c r="U70"/>
    </row>
    <row r="71" spans="1:22" ht="18.75" customHeight="1">
      <c r="A71" s="17" t="s">
        <v>82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25">
        <v>14501247.339999996</v>
      </c>
      <c r="K71" s="34">
        <v>0</v>
      </c>
      <c r="L71" s="34">
        <v>0</v>
      </c>
      <c r="M71" s="34">
        <v>0</v>
      </c>
      <c r="N71" s="28">
        <f t="shared" si="22"/>
        <v>14501247.339999996</v>
      </c>
      <c r="V71"/>
    </row>
    <row r="72" spans="1:23" ht="18.75" customHeight="1">
      <c r="A72" s="17" t="s">
        <v>83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25">
        <v>18390843.109999992</v>
      </c>
      <c r="L72" s="34">
        <v>0</v>
      </c>
      <c r="M72" s="57">
        <v>0</v>
      </c>
      <c r="N72" s="25">
        <f t="shared" si="22"/>
        <v>18390843.109999992</v>
      </c>
      <c r="W72"/>
    </row>
    <row r="73" spans="1:24" ht="18.75" customHeight="1">
      <c r="A73" s="17" t="s">
        <v>84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25">
        <v>8062845.409999998</v>
      </c>
      <c r="M73" s="34">
        <v>0</v>
      </c>
      <c r="N73" s="28">
        <f t="shared" si="22"/>
        <v>8062845.409999998</v>
      </c>
      <c r="X73"/>
    </row>
    <row r="74" spans="1:25" ht="18.75" customHeight="1">
      <c r="A74" s="17" t="s">
        <v>85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25">
        <v>4611254.140000001</v>
      </c>
      <c r="N74" s="25">
        <f t="shared" si="22"/>
        <v>4611254.140000001</v>
      </c>
      <c r="Y74"/>
    </row>
    <row r="75" spans="1:25" ht="18.75" customHeight="1">
      <c r="A75" s="33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1:14" ht="15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</row>
    <row r="78" spans="1:14" ht="18.75" customHeight="1">
      <c r="A78" s="2" t="s">
        <v>102</v>
      </c>
      <c r="B78" s="34">
        <v>0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28"/>
    </row>
    <row r="79" spans="1:15" ht="18.75" customHeight="1">
      <c r="A79" s="17" t="s">
        <v>86</v>
      </c>
      <c r="B79" s="40">
        <v>2.2772842627519894</v>
      </c>
      <c r="C79" s="40">
        <v>2.230118225562131</v>
      </c>
      <c r="D79" s="40">
        <v>0</v>
      </c>
      <c r="E79" s="40">
        <v>0</v>
      </c>
      <c r="F79" s="34">
        <v>0</v>
      </c>
      <c r="G79" s="34">
        <v>0</v>
      </c>
      <c r="H79" s="40">
        <v>0</v>
      </c>
      <c r="I79" s="40">
        <v>0</v>
      </c>
      <c r="J79" s="40">
        <v>0</v>
      </c>
      <c r="K79" s="34">
        <v>0</v>
      </c>
      <c r="L79" s="40">
        <v>0</v>
      </c>
      <c r="M79" s="40">
        <v>0</v>
      </c>
      <c r="N79" s="28"/>
      <c r="O79"/>
    </row>
    <row r="80" spans="1:15" ht="18.75" customHeight="1">
      <c r="A80" s="17" t="s">
        <v>87</v>
      </c>
      <c r="B80" s="40">
        <v>1.980236608998438</v>
      </c>
      <c r="C80" s="40">
        <v>1.8680613760183022</v>
      </c>
      <c r="D80" s="40">
        <v>0</v>
      </c>
      <c r="E80" s="40">
        <v>0</v>
      </c>
      <c r="F80" s="34">
        <v>0</v>
      </c>
      <c r="G80" s="34">
        <v>0</v>
      </c>
      <c r="H80" s="40">
        <v>0</v>
      </c>
      <c r="I80" s="40">
        <v>0</v>
      </c>
      <c r="J80" s="40">
        <v>0</v>
      </c>
      <c r="K80" s="34">
        <v>0</v>
      </c>
      <c r="L80" s="40">
        <v>0</v>
      </c>
      <c r="M80" s="40">
        <v>0</v>
      </c>
      <c r="N80" s="28"/>
      <c r="O80"/>
    </row>
    <row r="81" spans="1:16" ht="18.75" customHeight="1">
      <c r="A81" s="17" t="s">
        <v>88</v>
      </c>
      <c r="B81" s="40">
        <v>0</v>
      </c>
      <c r="C81" s="40">
        <v>0</v>
      </c>
      <c r="D81" s="21">
        <f>(D$37+D$38+D$39)/D$7</f>
        <v>1.8158889190517324</v>
      </c>
      <c r="E81" s="40">
        <v>0</v>
      </c>
      <c r="F81" s="34">
        <v>0</v>
      </c>
      <c r="G81" s="34">
        <v>0</v>
      </c>
      <c r="H81" s="40">
        <v>0</v>
      </c>
      <c r="I81" s="40">
        <v>0</v>
      </c>
      <c r="J81" s="40">
        <v>0</v>
      </c>
      <c r="K81" s="34">
        <v>0</v>
      </c>
      <c r="L81" s="40">
        <v>0</v>
      </c>
      <c r="M81" s="40">
        <v>0</v>
      </c>
      <c r="N81" s="25"/>
      <c r="P81"/>
    </row>
    <row r="82" spans="1:17" ht="18.75" customHeight="1">
      <c r="A82" s="17" t="s">
        <v>89</v>
      </c>
      <c r="B82" s="40">
        <v>0</v>
      </c>
      <c r="C82" s="40">
        <v>0</v>
      </c>
      <c r="D82" s="40">
        <v>0</v>
      </c>
      <c r="E82" s="21">
        <f>(E$37+E$38+E$39)/E$7</f>
        <v>2.5280016267126064</v>
      </c>
      <c r="F82" s="34">
        <v>0</v>
      </c>
      <c r="G82" s="34">
        <v>0</v>
      </c>
      <c r="H82" s="40">
        <v>0</v>
      </c>
      <c r="I82" s="40">
        <v>0</v>
      </c>
      <c r="J82" s="40">
        <v>0</v>
      </c>
      <c r="K82" s="34">
        <v>0</v>
      </c>
      <c r="L82" s="40">
        <v>0</v>
      </c>
      <c r="M82" s="40">
        <v>0</v>
      </c>
      <c r="N82" s="28"/>
      <c r="Q82"/>
    </row>
    <row r="83" spans="1:18" ht="18.75" customHeight="1">
      <c r="A83" s="17" t="s">
        <v>90</v>
      </c>
      <c r="B83" s="40">
        <v>0</v>
      </c>
      <c r="C83" s="40">
        <v>0</v>
      </c>
      <c r="D83" s="40">
        <v>0</v>
      </c>
      <c r="E83" s="40">
        <v>0</v>
      </c>
      <c r="F83" s="40">
        <f>(F$37+F$38+F$39)/F$7</f>
        <v>2.120619842793436</v>
      </c>
      <c r="G83" s="34">
        <v>0</v>
      </c>
      <c r="H83" s="40">
        <v>0</v>
      </c>
      <c r="I83" s="40">
        <v>0</v>
      </c>
      <c r="J83" s="40">
        <v>0</v>
      </c>
      <c r="K83" s="34">
        <v>0</v>
      </c>
      <c r="L83" s="40">
        <v>0</v>
      </c>
      <c r="M83" s="40">
        <v>0</v>
      </c>
      <c r="N83" s="25"/>
      <c r="R83"/>
    </row>
    <row r="84" spans="1:19" ht="18.75" customHeight="1">
      <c r="A84" s="17" t="s">
        <v>91</v>
      </c>
      <c r="B84" s="40">
        <v>0</v>
      </c>
      <c r="C84" s="40">
        <v>0</v>
      </c>
      <c r="D84" s="40">
        <v>0</v>
      </c>
      <c r="E84" s="40">
        <v>0</v>
      </c>
      <c r="F84" s="34">
        <v>0</v>
      </c>
      <c r="G84" s="40">
        <f>(G$37+G$38+G$39)/G$7</f>
        <v>1.6816227701989455</v>
      </c>
      <c r="H84" s="40">
        <v>0</v>
      </c>
      <c r="I84" s="40">
        <v>0</v>
      </c>
      <c r="J84" s="40">
        <v>0</v>
      </c>
      <c r="K84" s="34">
        <v>0</v>
      </c>
      <c r="L84" s="40">
        <v>0</v>
      </c>
      <c r="M84" s="40">
        <v>0</v>
      </c>
      <c r="N84" s="28"/>
      <c r="S84"/>
    </row>
    <row r="85" spans="1:20" ht="18.75" customHeight="1">
      <c r="A85" s="17" t="s">
        <v>92</v>
      </c>
      <c r="B85" s="40">
        <v>0</v>
      </c>
      <c r="C85" s="40">
        <v>0</v>
      </c>
      <c r="D85" s="40">
        <v>0</v>
      </c>
      <c r="E85" s="40">
        <v>0</v>
      </c>
      <c r="F85" s="34">
        <v>0</v>
      </c>
      <c r="G85" s="34">
        <v>0</v>
      </c>
      <c r="H85" s="40">
        <v>1.9780959804922287</v>
      </c>
      <c r="I85" s="40">
        <v>0</v>
      </c>
      <c r="J85" s="40">
        <v>0</v>
      </c>
      <c r="K85" s="34">
        <v>0</v>
      </c>
      <c r="L85" s="40">
        <v>0</v>
      </c>
      <c r="M85" s="40">
        <v>0</v>
      </c>
      <c r="N85" s="28"/>
      <c r="T85"/>
    </row>
    <row r="86" spans="1:20" ht="18.75" customHeight="1">
      <c r="A86" s="17" t="s">
        <v>93</v>
      </c>
      <c r="B86" s="40">
        <v>0</v>
      </c>
      <c r="C86" s="40">
        <v>0</v>
      </c>
      <c r="D86" s="40">
        <v>0</v>
      </c>
      <c r="E86" s="40">
        <v>0</v>
      </c>
      <c r="F86" s="34">
        <v>0</v>
      </c>
      <c r="G86" s="34">
        <v>0</v>
      </c>
      <c r="H86" s="40">
        <v>1.934817011228636</v>
      </c>
      <c r="I86" s="40">
        <v>0</v>
      </c>
      <c r="J86" s="40">
        <v>0</v>
      </c>
      <c r="K86" s="34">
        <v>0</v>
      </c>
      <c r="L86" s="40">
        <v>0</v>
      </c>
      <c r="M86" s="40">
        <v>0</v>
      </c>
      <c r="N86" s="28"/>
      <c r="T86"/>
    </row>
    <row r="87" spans="1:21" ht="18.75" customHeight="1">
      <c r="A87" s="17" t="s">
        <v>94</v>
      </c>
      <c r="B87" s="40">
        <v>0</v>
      </c>
      <c r="C87" s="40">
        <v>0</v>
      </c>
      <c r="D87" s="40">
        <v>0</v>
      </c>
      <c r="E87" s="40">
        <v>0</v>
      </c>
      <c r="F87" s="34">
        <v>0</v>
      </c>
      <c r="G87" s="34">
        <v>0</v>
      </c>
      <c r="H87" s="40">
        <v>0</v>
      </c>
      <c r="I87" s="40">
        <f>(I$37+I$38+I$39)/I$7</f>
        <v>1.9211173006949624</v>
      </c>
      <c r="J87" s="40">
        <v>0</v>
      </c>
      <c r="K87" s="34">
        <v>0</v>
      </c>
      <c r="L87" s="40">
        <v>0</v>
      </c>
      <c r="M87" s="40">
        <v>0</v>
      </c>
      <c r="N87" s="25"/>
      <c r="U87"/>
    </row>
    <row r="88" spans="1:22" ht="18.75" customHeight="1">
      <c r="A88" s="17" t="s">
        <v>95</v>
      </c>
      <c r="B88" s="40">
        <v>0</v>
      </c>
      <c r="C88" s="40">
        <v>0</v>
      </c>
      <c r="D88" s="40">
        <v>0</v>
      </c>
      <c r="E88" s="40">
        <v>0</v>
      </c>
      <c r="F88" s="34">
        <v>0</v>
      </c>
      <c r="G88" s="34">
        <v>0</v>
      </c>
      <c r="H88" s="40">
        <v>0</v>
      </c>
      <c r="I88" s="40">
        <v>0</v>
      </c>
      <c r="J88" s="40">
        <f>(J$37+J$38+J$39)/J$7</f>
        <v>2.1639915712067164</v>
      </c>
      <c r="K88" s="34">
        <v>0</v>
      </c>
      <c r="L88" s="40">
        <v>0</v>
      </c>
      <c r="M88" s="40">
        <v>0</v>
      </c>
      <c r="N88" s="28"/>
      <c r="V88"/>
    </row>
    <row r="89" spans="1:23" ht="18.75" customHeight="1">
      <c r="A89" s="17" t="s">
        <v>96</v>
      </c>
      <c r="B89" s="40">
        <v>0</v>
      </c>
      <c r="C89" s="40">
        <v>0</v>
      </c>
      <c r="D89" s="40">
        <v>0</v>
      </c>
      <c r="E89" s="40">
        <v>0</v>
      </c>
      <c r="F89" s="34">
        <v>0</v>
      </c>
      <c r="G89" s="34">
        <v>0</v>
      </c>
      <c r="H89" s="40">
        <v>0</v>
      </c>
      <c r="I89" s="40">
        <v>0</v>
      </c>
      <c r="J89" s="40">
        <v>0</v>
      </c>
      <c r="K89" s="21">
        <f>(K$37+K$38+K$39)/K$7</f>
        <v>2.0687892033513733</v>
      </c>
      <c r="L89" s="40">
        <v>0</v>
      </c>
      <c r="M89" s="40">
        <v>0</v>
      </c>
      <c r="N89" s="25"/>
      <c r="W89"/>
    </row>
    <row r="90" spans="1:24" ht="18.75" customHeight="1">
      <c r="A90" s="17" t="s">
        <v>97</v>
      </c>
      <c r="B90" s="40">
        <v>0</v>
      </c>
      <c r="C90" s="40">
        <v>0</v>
      </c>
      <c r="D90" s="40">
        <v>0</v>
      </c>
      <c r="E90" s="40">
        <v>0</v>
      </c>
      <c r="F90" s="34">
        <v>0</v>
      </c>
      <c r="G90" s="34">
        <v>0</v>
      </c>
      <c r="H90" s="40">
        <v>0</v>
      </c>
      <c r="I90" s="40">
        <v>0</v>
      </c>
      <c r="J90" s="40">
        <v>0</v>
      </c>
      <c r="K90" s="40">
        <v>0</v>
      </c>
      <c r="L90" s="40">
        <f>(L$37+L$38+L$39)/L$7</f>
        <v>2.457006083869037</v>
      </c>
      <c r="M90" s="40">
        <v>0</v>
      </c>
      <c r="N90" s="58"/>
      <c r="X90"/>
    </row>
    <row r="91" spans="1:25" ht="18.75" customHeight="1">
      <c r="A91" s="33" t="s">
        <v>98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5">
        <f>(M$37+M$38+M$39)/M$7</f>
        <v>2.407064800272019</v>
      </c>
      <c r="N91" s="46"/>
      <c r="Y91"/>
    </row>
    <row r="92" spans="1:13" ht="59.25" customHeight="1">
      <c r="A92" s="70" t="s">
        <v>103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2017-05-22T18:37:45Z</dcterms:modified>
  <cp:category/>
  <cp:version/>
  <cp:contentType/>
  <cp:contentStatus/>
</cp:coreProperties>
</file>