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<sst xmlns="http://schemas.openxmlformats.org/spreadsheetml/2006/main" count="105" uniqueCount="103">
  <si>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</si>
  <si>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</si>
  <si>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</si>
  <si>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</si>
  <si>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</si>
  <si>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</si>
  <si>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</si>
  <si>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</si>
  <si>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</si>
  <si>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</si>
  <si>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</si>
  <si>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</si>
  <si>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</si>
  <si>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</si>
  <si>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</si>
  <si>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</si>
  <si>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</si>
  <si>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</si>
  <si>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</si>
  <si>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</si>
  <si>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</si>
  <si>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</si>
  <si>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</si>
  <si>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</si>
  <si>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</si>
  <si>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</si>
  <si>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</si>
  <si>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</si>
  <si>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</si>
  <si>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</si>
  <si>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</si>
  <si>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</si>
  <si>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</si>
  <si>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</si>
  <si>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</si>
  <si>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</si>
  <si>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</si>
  <si>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</si>
  <si>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</si>
  <si>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</si>
  <si>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</si>
  <si>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</si>
  <si>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</si>
  <si>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</si>
  <si>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</si>
  <si>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</si>
  <si>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</si>
  <si>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</si>
  <si>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</si>
  <si>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</si>
  <si>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</si>
  <si>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</si>
  <si>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</si>
  <si>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</si>
  <si>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</si>
  <si>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</si>
  <si>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</si>
  <si>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</si>
  <si>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</si>
  <si>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</si>
  <si>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</si>
  <si>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</si>
  <si>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</si>
  <si>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</si>
  <si>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</si>
  <si>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</si>
  <si>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</si>
  <si>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</si>
  <si>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</si>
  <si>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</si>
  <si>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</si>
  <si>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</si>
  <si>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</si>
  <si>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</si>
  <si>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</si>
  <si>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</si>
  <si>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</si>
  <si>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</si>
  <si>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</si>
  <si>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</si>
  <si>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</si>
  <si>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</si>
  <si>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</si>
  <si>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</si>
  <si>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</si>
  <si>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</si>
  <si>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</si>
  <si>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</si>
  <si>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</si>
  <si>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</si>
  <si>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</si>
  <si>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</si>
  <si>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</si>
  <si>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</si>
  <si>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</si>
  <si>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</si>
  <si>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</si>
  <si>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</si>
  <si>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</si>
  <si>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</si>
  <si>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</si>
  <si>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</si>
  <si>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19/04/17 - VENCIMENTO 02/05/17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</si>
</sst>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  <numFmt numFmtId="186" formatCode="_(* #,##0.000_);_(* \(#,##0.000\);_(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3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0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0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0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8" sqref="I8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102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526051</v>
      </c>
      <c r="C7" s="10">
        <f>C8+C20+C24</f>
        <v>384841</v>
      </c>
      <c r="D7" s="10">
        <f>D8+D20+D24</f>
        <v>402949</v>
      </c>
      <c r="E7" s="10">
        <f>E8+E20+E24</f>
        <v>50858</v>
      </c>
      <c r="F7" s="10">
        <f aca="true" t="shared" si="0" ref="F7:M7">F8+F20+F24</f>
        <v>347937</v>
      </c>
      <c r="G7" s="10">
        <f t="shared" si="0"/>
        <v>549296</v>
      </c>
      <c r="H7" s="10">
        <f t="shared" si="0"/>
        <v>494442</v>
      </c>
      <c r="I7" s="10">
        <f t="shared" si="0"/>
        <v>439458</v>
      </c>
      <c r="J7" s="10">
        <f t="shared" si="0"/>
        <v>309942</v>
      </c>
      <c r="K7" s="10">
        <f t="shared" si="0"/>
        <v>387185</v>
      </c>
      <c r="L7" s="10">
        <f t="shared" si="0"/>
        <v>157584</v>
      </c>
      <c r="M7" s="10">
        <f t="shared" si="0"/>
        <v>93996</v>
      </c>
      <c r="N7" s="10">
        <f>+N8+N20+N24</f>
        <v>4144539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228249</v>
      </c>
      <c r="C8" s="12">
        <f>+C9+C12+C16</f>
        <v>177430</v>
      </c>
      <c r="D8" s="12">
        <f>+D9+D12+D16</f>
        <v>200818</v>
      </c>
      <c r="E8" s="12">
        <f>+E9+E12+E16</f>
        <v>23404</v>
      </c>
      <c r="F8" s="12">
        <f aca="true" t="shared" si="1" ref="F8:M8">+F9+F12+F16</f>
        <v>158115</v>
      </c>
      <c r="G8" s="12">
        <f t="shared" si="1"/>
        <v>260807</v>
      </c>
      <c r="H8" s="12">
        <f t="shared" si="1"/>
        <v>229623</v>
      </c>
      <c r="I8" s="12">
        <f t="shared" si="1"/>
        <v>207927</v>
      </c>
      <c r="J8" s="12">
        <f t="shared" si="1"/>
        <v>147420</v>
      </c>
      <c r="K8" s="12">
        <f t="shared" si="1"/>
        <v>175291</v>
      </c>
      <c r="L8" s="12">
        <f t="shared" si="1"/>
        <v>81186</v>
      </c>
      <c r="M8" s="12">
        <f t="shared" si="1"/>
        <v>50002</v>
      </c>
      <c r="N8" s="12">
        <f>SUM(B8:M8)</f>
        <v>1940272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17875</v>
      </c>
      <c r="C9" s="14">
        <v>18528</v>
      </c>
      <c r="D9" s="14">
        <v>12747</v>
      </c>
      <c r="E9" s="14">
        <v>1330</v>
      </c>
      <c r="F9" s="14">
        <v>11117</v>
      </c>
      <c r="G9" s="14">
        <v>21207</v>
      </c>
      <c r="H9" s="14">
        <v>25454</v>
      </c>
      <c r="I9" s="14">
        <v>11172</v>
      </c>
      <c r="J9" s="14">
        <v>14610</v>
      </c>
      <c r="K9" s="14">
        <v>12373</v>
      </c>
      <c r="L9" s="14">
        <v>8447</v>
      </c>
      <c r="M9" s="14">
        <v>5323</v>
      </c>
      <c r="N9" s="12">
        <f aca="true" t="shared" si="2" ref="N9:N19">SUM(B9:M9)</f>
        <v>160183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17875</v>
      </c>
      <c r="C10" s="14">
        <f>+C9-C11</f>
        <v>18528</v>
      </c>
      <c r="D10" s="14">
        <f>+D9-D11</f>
        <v>12747</v>
      </c>
      <c r="E10" s="14">
        <f>+E9-E11</f>
        <v>1330</v>
      </c>
      <c r="F10" s="14">
        <f aca="true" t="shared" si="3" ref="F10:M10">+F9-F11</f>
        <v>11117</v>
      </c>
      <c r="G10" s="14">
        <f t="shared" si="3"/>
        <v>21207</v>
      </c>
      <c r="H10" s="14">
        <f t="shared" si="3"/>
        <v>25454</v>
      </c>
      <c r="I10" s="14">
        <f t="shared" si="3"/>
        <v>11172</v>
      </c>
      <c r="J10" s="14">
        <f t="shared" si="3"/>
        <v>14610</v>
      </c>
      <c r="K10" s="14">
        <f t="shared" si="3"/>
        <v>12373</v>
      </c>
      <c r="L10" s="14">
        <f t="shared" si="3"/>
        <v>8447</v>
      </c>
      <c r="M10" s="14">
        <f t="shared" si="3"/>
        <v>5323</v>
      </c>
      <c r="N10" s="12">
        <f t="shared" si="2"/>
        <v>160183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176180</v>
      </c>
      <c r="C12" s="14">
        <f>C13+C14+C15</f>
        <v>136646</v>
      </c>
      <c r="D12" s="14">
        <f>D13+D14+D15</f>
        <v>161466</v>
      </c>
      <c r="E12" s="14">
        <f>E13+E14+E15</f>
        <v>19238</v>
      </c>
      <c r="F12" s="14">
        <f aca="true" t="shared" si="4" ref="F12:M12">F13+F14+F15</f>
        <v>125125</v>
      </c>
      <c r="G12" s="14">
        <f t="shared" si="4"/>
        <v>203982</v>
      </c>
      <c r="H12" s="14">
        <f t="shared" si="4"/>
        <v>173804</v>
      </c>
      <c r="I12" s="14">
        <f t="shared" si="4"/>
        <v>165549</v>
      </c>
      <c r="J12" s="14">
        <f t="shared" si="4"/>
        <v>111960</v>
      </c>
      <c r="K12" s="14">
        <f t="shared" si="4"/>
        <v>132590</v>
      </c>
      <c r="L12" s="14">
        <f t="shared" si="4"/>
        <v>62394</v>
      </c>
      <c r="M12" s="14">
        <f t="shared" si="4"/>
        <v>38838</v>
      </c>
      <c r="N12" s="12">
        <f t="shared" si="2"/>
        <v>1507772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87855</v>
      </c>
      <c r="C13" s="14">
        <v>68755</v>
      </c>
      <c r="D13" s="14">
        <v>79192</v>
      </c>
      <c r="E13" s="14">
        <v>9567</v>
      </c>
      <c r="F13" s="14">
        <v>61061</v>
      </c>
      <c r="G13" s="14">
        <v>100779</v>
      </c>
      <c r="H13" s="14">
        <v>90558</v>
      </c>
      <c r="I13" s="14">
        <v>84599</v>
      </c>
      <c r="J13" s="14">
        <v>55389</v>
      </c>
      <c r="K13" s="14">
        <v>65365</v>
      </c>
      <c r="L13" s="14">
        <v>30319</v>
      </c>
      <c r="M13" s="14">
        <v>18574</v>
      </c>
      <c r="N13" s="12">
        <f t="shared" si="2"/>
        <v>752013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83276</v>
      </c>
      <c r="C14" s="14">
        <v>61760</v>
      </c>
      <c r="D14" s="14">
        <v>79092</v>
      </c>
      <c r="E14" s="14">
        <v>8944</v>
      </c>
      <c r="F14" s="14">
        <v>60036</v>
      </c>
      <c r="G14" s="14">
        <v>94323</v>
      </c>
      <c r="H14" s="14">
        <v>77043</v>
      </c>
      <c r="I14" s="14">
        <v>77681</v>
      </c>
      <c r="J14" s="14">
        <v>52936</v>
      </c>
      <c r="K14" s="14">
        <v>63871</v>
      </c>
      <c r="L14" s="14">
        <v>30036</v>
      </c>
      <c r="M14" s="14">
        <v>19294</v>
      </c>
      <c r="N14" s="12">
        <f t="shared" si="2"/>
        <v>708292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5049</v>
      </c>
      <c r="C15" s="14">
        <v>6131</v>
      </c>
      <c r="D15" s="14">
        <v>3182</v>
      </c>
      <c r="E15" s="14">
        <v>727</v>
      </c>
      <c r="F15" s="14">
        <v>4028</v>
      </c>
      <c r="G15" s="14">
        <v>8880</v>
      </c>
      <c r="H15" s="14">
        <v>6203</v>
      </c>
      <c r="I15" s="14">
        <v>3269</v>
      </c>
      <c r="J15" s="14">
        <v>3635</v>
      </c>
      <c r="K15" s="14">
        <v>3354</v>
      </c>
      <c r="L15" s="14">
        <v>2039</v>
      </c>
      <c r="M15" s="14">
        <v>970</v>
      </c>
      <c r="N15" s="12">
        <f t="shared" si="2"/>
        <v>47467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34194</v>
      </c>
      <c r="C16" s="14">
        <f>C17+C18+C19</f>
        <v>22256</v>
      </c>
      <c r="D16" s="14">
        <f>D17+D18+D19</f>
        <v>26605</v>
      </c>
      <c r="E16" s="14">
        <f>E17+E18+E19</f>
        <v>2836</v>
      </c>
      <c r="F16" s="14">
        <f aca="true" t="shared" si="5" ref="F16:M16">F17+F18+F19</f>
        <v>21873</v>
      </c>
      <c r="G16" s="14">
        <f t="shared" si="5"/>
        <v>35618</v>
      </c>
      <c r="H16" s="14">
        <f t="shared" si="5"/>
        <v>30365</v>
      </c>
      <c r="I16" s="14">
        <f t="shared" si="5"/>
        <v>31206</v>
      </c>
      <c r="J16" s="14">
        <f t="shared" si="5"/>
        <v>20850</v>
      </c>
      <c r="K16" s="14">
        <f t="shared" si="5"/>
        <v>30328</v>
      </c>
      <c r="L16" s="14">
        <f t="shared" si="5"/>
        <v>10345</v>
      </c>
      <c r="M16" s="14">
        <f t="shared" si="5"/>
        <v>5841</v>
      </c>
      <c r="N16" s="12">
        <f t="shared" si="2"/>
        <v>272317</v>
      </c>
    </row>
    <row r="17" spans="1:25" ht="18.75" customHeight="1">
      <c r="A17" s="15" t="s">
        <v>16</v>
      </c>
      <c r="B17" s="14">
        <v>18377</v>
      </c>
      <c r="C17" s="14">
        <v>13011</v>
      </c>
      <c r="D17" s="14">
        <v>12892</v>
      </c>
      <c r="E17" s="14">
        <v>1528</v>
      </c>
      <c r="F17" s="14">
        <v>11435</v>
      </c>
      <c r="G17" s="14">
        <v>19655</v>
      </c>
      <c r="H17" s="14">
        <v>16673</v>
      </c>
      <c r="I17" s="14">
        <v>17887</v>
      </c>
      <c r="J17" s="14">
        <v>11327</v>
      </c>
      <c r="K17" s="14">
        <v>16481</v>
      </c>
      <c r="L17" s="14">
        <v>5829</v>
      </c>
      <c r="M17" s="14">
        <v>3092</v>
      </c>
      <c r="N17" s="12">
        <f t="shared" si="2"/>
        <v>148187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15351</v>
      </c>
      <c r="C18" s="14">
        <v>8723</v>
      </c>
      <c r="D18" s="14">
        <v>13482</v>
      </c>
      <c r="E18" s="14">
        <v>1275</v>
      </c>
      <c r="F18" s="14">
        <v>10032</v>
      </c>
      <c r="G18" s="14">
        <v>15240</v>
      </c>
      <c r="H18" s="14">
        <v>13216</v>
      </c>
      <c r="I18" s="14">
        <v>13002</v>
      </c>
      <c r="J18" s="14">
        <v>9287</v>
      </c>
      <c r="K18" s="14">
        <v>13560</v>
      </c>
      <c r="L18" s="14">
        <v>4344</v>
      </c>
      <c r="M18" s="14">
        <v>2678</v>
      </c>
      <c r="N18" s="12">
        <f t="shared" si="2"/>
        <v>120190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466</v>
      </c>
      <c r="C19" s="14">
        <v>522</v>
      </c>
      <c r="D19" s="14">
        <v>231</v>
      </c>
      <c r="E19" s="14">
        <v>33</v>
      </c>
      <c r="F19" s="14">
        <v>406</v>
      </c>
      <c r="G19" s="14">
        <v>723</v>
      </c>
      <c r="H19" s="14">
        <v>476</v>
      </c>
      <c r="I19" s="14">
        <v>317</v>
      </c>
      <c r="J19" s="14">
        <v>236</v>
      </c>
      <c r="K19" s="14">
        <v>287</v>
      </c>
      <c r="L19" s="14">
        <v>172</v>
      </c>
      <c r="M19" s="14">
        <v>71</v>
      </c>
      <c r="N19" s="12">
        <f t="shared" si="2"/>
        <v>3940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129284</v>
      </c>
      <c r="C20" s="18">
        <f>C21+C22+C23</f>
        <v>80080</v>
      </c>
      <c r="D20" s="18">
        <f>D21+D22+D23</f>
        <v>76847</v>
      </c>
      <c r="E20" s="18">
        <f>E21+E22+E23</f>
        <v>9279</v>
      </c>
      <c r="F20" s="18">
        <f aca="true" t="shared" si="6" ref="F20:M20">F21+F22+F23</f>
        <v>66978</v>
      </c>
      <c r="G20" s="18">
        <f t="shared" si="6"/>
        <v>106490</v>
      </c>
      <c r="H20" s="18">
        <f t="shared" si="6"/>
        <v>108885</v>
      </c>
      <c r="I20" s="18">
        <f t="shared" si="6"/>
        <v>103642</v>
      </c>
      <c r="J20" s="18">
        <f t="shared" si="6"/>
        <v>67915</v>
      </c>
      <c r="K20" s="18">
        <f t="shared" si="6"/>
        <v>105025</v>
      </c>
      <c r="L20" s="18">
        <f t="shared" si="6"/>
        <v>41288</v>
      </c>
      <c r="M20" s="18">
        <f t="shared" si="6"/>
        <v>23531</v>
      </c>
      <c r="N20" s="12">
        <f aca="true" t="shared" si="7" ref="N20:N26">SUM(B20:M20)</f>
        <v>919244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70584</v>
      </c>
      <c r="C21" s="14">
        <v>46581</v>
      </c>
      <c r="D21" s="14">
        <v>43628</v>
      </c>
      <c r="E21" s="14">
        <v>5470</v>
      </c>
      <c r="F21" s="14">
        <v>37171</v>
      </c>
      <c r="G21" s="14">
        <v>61072</v>
      </c>
      <c r="H21" s="14">
        <v>64440</v>
      </c>
      <c r="I21" s="14">
        <v>58911</v>
      </c>
      <c r="J21" s="14">
        <v>38354</v>
      </c>
      <c r="K21" s="14">
        <v>56856</v>
      </c>
      <c r="L21" s="14">
        <v>22546</v>
      </c>
      <c r="M21" s="14">
        <v>12604</v>
      </c>
      <c r="N21" s="12">
        <f t="shared" si="7"/>
        <v>518217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56159</v>
      </c>
      <c r="C22" s="14">
        <v>31257</v>
      </c>
      <c r="D22" s="14">
        <v>32048</v>
      </c>
      <c r="E22" s="14">
        <v>3590</v>
      </c>
      <c r="F22" s="14">
        <v>28257</v>
      </c>
      <c r="G22" s="14">
        <v>42366</v>
      </c>
      <c r="H22" s="14">
        <v>42236</v>
      </c>
      <c r="I22" s="14">
        <v>42989</v>
      </c>
      <c r="J22" s="14">
        <v>28086</v>
      </c>
      <c r="K22" s="14">
        <v>46285</v>
      </c>
      <c r="L22" s="14">
        <v>17877</v>
      </c>
      <c r="M22" s="14">
        <v>10474</v>
      </c>
      <c r="N22" s="12">
        <f t="shared" si="7"/>
        <v>381624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2541</v>
      </c>
      <c r="C23" s="14">
        <v>2242</v>
      </c>
      <c r="D23" s="14">
        <v>1171</v>
      </c>
      <c r="E23" s="14">
        <v>219</v>
      </c>
      <c r="F23" s="14">
        <v>1550</v>
      </c>
      <c r="G23" s="14">
        <v>3052</v>
      </c>
      <c r="H23" s="14">
        <v>2209</v>
      </c>
      <c r="I23" s="14">
        <v>1742</v>
      </c>
      <c r="J23" s="14">
        <v>1475</v>
      </c>
      <c r="K23" s="14">
        <v>1884</v>
      </c>
      <c r="L23" s="14">
        <v>865</v>
      </c>
      <c r="M23" s="14">
        <v>453</v>
      </c>
      <c r="N23" s="12">
        <f t="shared" si="7"/>
        <v>19403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168518</v>
      </c>
      <c r="C24" s="14">
        <f>C25+C26</f>
        <v>127331</v>
      </c>
      <c r="D24" s="14">
        <f>D25+D26</f>
        <v>125284</v>
      </c>
      <c r="E24" s="14">
        <f>E25+E26</f>
        <v>18175</v>
      </c>
      <c r="F24" s="14">
        <f aca="true" t="shared" si="8" ref="F24:M24">F25+F26</f>
        <v>122844</v>
      </c>
      <c r="G24" s="14">
        <f t="shared" si="8"/>
        <v>181999</v>
      </c>
      <c r="H24" s="14">
        <f t="shared" si="8"/>
        <v>155934</v>
      </c>
      <c r="I24" s="14">
        <f t="shared" si="8"/>
        <v>127889</v>
      </c>
      <c r="J24" s="14">
        <f t="shared" si="8"/>
        <v>94607</v>
      </c>
      <c r="K24" s="14">
        <f t="shared" si="8"/>
        <v>106869</v>
      </c>
      <c r="L24" s="14">
        <f t="shared" si="8"/>
        <v>35110</v>
      </c>
      <c r="M24" s="14">
        <f t="shared" si="8"/>
        <v>20463</v>
      </c>
      <c r="N24" s="12">
        <f t="shared" si="7"/>
        <v>1285023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71641</v>
      </c>
      <c r="C25" s="14">
        <v>60987</v>
      </c>
      <c r="D25" s="14">
        <v>60046</v>
      </c>
      <c r="E25" s="14">
        <v>9736</v>
      </c>
      <c r="F25" s="14">
        <v>58463</v>
      </c>
      <c r="G25" s="14">
        <v>92685</v>
      </c>
      <c r="H25" s="14">
        <v>81132</v>
      </c>
      <c r="I25" s="14">
        <v>56997</v>
      </c>
      <c r="J25" s="14">
        <v>48497</v>
      </c>
      <c r="K25" s="14">
        <v>47957</v>
      </c>
      <c r="L25" s="14">
        <v>16218</v>
      </c>
      <c r="M25" s="14">
        <v>8367</v>
      </c>
      <c r="N25" s="12">
        <f t="shared" si="7"/>
        <v>612726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96877</v>
      </c>
      <c r="C26" s="14">
        <v>66344</v>
      </c>
      <c r="D26" s="14">
        <v>65238</v>
      </c>
      <c r="E26" s="14">
        <v>8439</v>
      </c>
      <c r="F26" s="14">
        <v>64381</v>
      </c>
      <c r="G26" s="14">
        <v>89314</v>
      </c>
      <c r="H26" s="14">
        <v>74802</v>
      </c>
      <c r="I26" s="14">
        <v>70892</v>
      </c>
      <c r="J26" s="14">
        <v>46110</v>
      </c>
      <c r="K26" s="14">
        <v>58912</v>
      </c>
      <c r="L26" s="14">
        <v>18892</v>
      </c>
      <c r="M26" s="14">
        <v>12096</v>
      </c>
      <c r="N26" s="12">
        <f t="shared" si="7"/>
        <v>672297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51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52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53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54</v>
      </c>
      <c r="B36" s="60">
        <f>B37+B38+B39+B40</f>
        <v>1067461.12523846</v>
      </c>
      <c r="C36" s="60">
        <f aca="true" t="shared" si="11" ref="C36:M36">C37+C38+C39+C40</f>
        <v>754575.9921505001</v>
      </c>
      <c r="D36" s="60">
        <f t="shared" si="11"/>
        <v>741326.54839745</v>
      </c>
      <c r="E36" s="60">
        <f t="shared" si="11"/>
        <v>128494.05618719998</v>
      </c>
      <c r="F36" s="60">
        <f t="shared" si="11"/>
        <v>737227.73695085</v>
      </c>
      <c r="G36" s="60">
        <f t="shared" si="11"/>
        <v>922952.6784000001</v>
      </c>
      <c r="H36" s="60">
        <f t="shared" si="11"/>
        <v>972448.8778</v>
      </c>
      <c r="I36" s="60">
        <f t="shared" si="11"/>
        <v>843630.4518044001</v>
      </c>
      <c r="J36" s="60">
        <f t="shared" si="11"/>
        <v>670209.2120106</v>
      </c>
      <c r="K36" s="60">
        <f t="shared" si="11"/>
        <v>800454.9173255999</v>
      </c>
      <c r="L36" s="60">
        <f t="shared" si="11"/>
        <v>386805.36886512</v>
      </c>
      <c r="M36" s="60">
        <f t="shared" si="11"/>
        <v>226025.43672576002</v>
      </c>
      <c r="N36" s="60">
        <f>N37+N38+N39+N40</f>
        <v>8251612.40185594</v>
      </c>
    </row>
    <row r="37" spans="1:14" ht="18.75" customHeight="1">
      <c r="A37" s="57" t="s">
        <v>55</v>
      </c>
      <c r="B37" s="54">
        <f aca="true" t="shared" si="12" ref="B37:M37">B29*B7</f>
        <v>1067462.6892</v>
      </c>
      <c r="C37" s="54">
        <f t="shared" si="12"/>
        <v>754442.2964</v>
      </c>
      <c r="D37" s="54">
        <f t="shared" si="12"/>
        <v>731271.8452</v>
      </c>
      <c r="E37" s="54">
        <f t="shared" si="12"/>
        <v>128167.24579999999</v>
      </c>
      <c r="F37" s="54">
        <f t="shared" si="12"/>
        <v>737278.503</v>
      </c>
      <c r="G37" s="54">
        <f t="shared" si="12"/>
        <v>923091.9280000001</v>
      </c>
      <c r="H37" s="54">
        <f t="shared" si="12"/>
        <v>972320.193</v>
      </c>
      <c r="I37" s="54">
        <f t="shared" si="12"/>
        <v>843583.5768</v>
      </c>
      <c r="J37" s="54">
        <f t="shared" si="12"/>
        <v>670063.6098000001</v>
      </c>
      <c r="K37" s="54">
        <f t="shared" si="12"/>
        <v>800272.6765</v>
      </c>
      <c r="L37" s="54">
        <f t="shared" si="12"/>
        <v>386695.3776</v>
      </c>
      <c r="M37" s="54">
        <f t="shared" si="12"/>
        <v>225994.5828</v>
      </c>
      <c r="N37" s="56">
        <f>SUM(B37:M37)</f>
        <v>8240644.5241</v>
      </c>
    </row>
    <row r="38" spans="1:14" ht="18.75" customHeight="1">
      <c r="A38" s="57" t="s">
        <v>56</v>
      </c>
      <c r="B38" s="54">
        <f aca="true" t="shared" si="13" ref="B38:M38">B30*B7</f>
        <v>-3258.64396154</v>
      </c>
      <c r="C38" s="54">
        <f t="shared" si="13"/>
        <v>-2258.8242495</v>
      </c>
      <c r="D38" s="54">
        <f t="shared" si="13"/>
        <v>-2236.3468025499997</v>
      </c>
      <c r="E38" s="54">
        <f t="shared" si="13"/>
        <v>-319.4696128</v>
      </c>
      <c r="F38" s="54">
        <f t="shared" si="13"/>
        <v>-2212.16604915</v>
      </c>
      <c r="G38" s="54">
        <f t="shared" si="13"/>
        <v>-2801.4096000000004</v>
      </c>
      <c r="H38" s="54">
        <f t="shared" si="13"/>
        <v>-2768.8752</v>
      </c>
      <c r="I38" s="54">
        <f t="shared" si="13"/>
        <v>-2499.7249956</v>
      </c>
      <c r="J38" s="54">
        <f t="shared" si="13"/>
        <v>-1972.9977894</v>
      </c>
      <c r="K38" s="54">
        <f t="shared" si="13"/>
        <v>-2419.9991744</v>
      </c>
      <c r="L38" s="54">
        <f t="shared" si="13"/>
        <v>-1161.1687348799999</v>
      </c>
      <c r="M38" s="54">
        <f t="shared" si="13"/>
        <v>-688.18607424</v>
      </c>
      <c r="N38" s="25">
        <f>SUM(B38:M38)</f>
        <v>-24597.812244060002</v>
      </c>
    </row>
    <row r="39" spans="1:14" ht="18.75" customHeight="1">
      <c r="A39" s="57" t="s">
        <v>57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58</v>
      </c>
      <c r="B40" s="54">
        <v>0</v>
      </c>
      <c r="C40" s="54">
        <v>0</v>
      </c>
      <c r="D40" s="54">
        <v>10129.65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10129.65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59</v>
      </c>
      <c r="B42" s="25">
        <f>+B43+B46+B54+B55</f>
        <v>-67925</v>
      </c>
      <c r="C42" s="25">
        <f aca="true" t="shared" si="15" ref="C42:M42">+C43+C46+C54+C55</f>
        <v>-70406.4</v>
      </c>
      <c r="D42" s="25">
        <f t="shared" si="15"/>
        <v>-48438.6</v>
      </c>
      <c r="E42" s="25">
        <f t="shared" si="15"/>
        <v>-5554</v>
      </c>
      <c r="F42" s="25">
        <f t="shared" si="15"/>
        <v>-42244.6</v>
      </c>
      <c r="G42" s="25">
        <f t="shared" si="15"/>
        <v>-80586.6</v>
      </c>
      <c r="H42" s="25">
        <f t="shared" si="15"/>
        <v>-97225.2</v>
      </c>
      <c r="I42" s="25">
        <f t="shared" si="15"/>
        <v>-42453.6</v>
      </c>
      <c r="J42" s="25">
        <f t="shared" si="15"/>
        <v>-55518</v>
      </c>
      <c r="K42" s="25">
        <f t="shared" si="15"/>
        <v>-47017.4</v>
      </c>
      <c r="L42" s="25">
        <f t="shared" si="15"/>
        <v>-32098.6</v>
      </c>
      <c r="M42" s="25">
        <f t="shared" si="15"/>
        <v>-20227.4</v>
      </c>
      <c r="N42" s="25">
        <f>+N43+N46+N54+N55</f>
        <v>-609695.4</v>
      </c>
    </row>
    <row r="43" spans="1:14" ht="18.75" customHeight="1">
      <c r="A43" s="17" t="s">
        <v>60</v>
      </c>
      <c r="B43" s="26">
        <f>B44+B45</f>
        <v>-67925</v>
      </c>
      <c r="C43" s="26">
        <f>C44+C45</f>
        <v>-70406.4</v>
      </c>
      <c r="D43" s="26">
        <f>D44+D45</f>
        <v>-48438.6</v>
      </c>
      <c r="E43" s="26">
        <f>E44+E45</f>
        <v>-5054</v>
      </c>
      <c r="F43" s="26">
        <f aca="true" t="shared" si="16" ref="F43:M43">F44+F45</f>
        <v>-42244.6</v>
      </c>
      <c r="G43" s="26">
        <f t="shared" si="16"/>
        <v>-80586.6</v>
      </c>
      <c r="H43" s="26">
        <f t="shared" si="16"/>
        <v>-96725.2</v>
      </c>
      <c r="I43" s="26">
        <f t="shared" si="16"/>
        <v>-42453.6</v>
      </c>
      <c r="J43" s="26">
        <f t="shared" si="16"/>
        <v>-55518</v>
      </c>
      <c r="K43" s="26">
        <f t="shared" si="16"/>
        <v>-47017.4</v>
      </c>
      <c r="L43" s="26">
        <f t="shared" si="16"/>
        <v>-32098.6</v>
      </c>
      <c r="M43" s="26">
        <f t="shared" si="16"/>
        <v>-20227.4</v>
      </c>
      <c r="N43" s="25">
        <f aca="true" t="shared" si="17" ref="N43:N55">SUM(B43:M43)</f>
        <v>-608695.4</v>
      </c>
    </row>
    <row r="44" spans="1:25" ht="18.75" customHeight="1">
      <c r="A44" s="13" t="s">
        <v>61</v>
      </c>
      <c r="B44" s="20">
        <f>ROUND(-B9*$D$3,2)</f>
        <v>-67925</v>
      </c>
      <c r="C44" s="20">
        <f>ROUND(-C9*$D$3,2)</f>
        <v>-70406.4</v>
      </c>
      <c r="D44" s="20">
        <f>ROUND(-D9*$D$3,2)</f>
        <v>-48438.6</v>
      </c>
      <c r="E44" s="20">
        <f>ROUND(-E9*$D$3,2)</f>
        <v>-5054</v>
      </c>
      <c r="F44" s="20">
        <f aca="true" t="shared" si="18" ref="F44:M44">ROUND(-F9*$D$3,2)</f>
        <v>-42244.6</v>
      </c>
      <c r="G44" s="20">
        <f t="shared" si="18"/>
        <v>-80586.6</v>
      </c>
      <c r="H44" s="20">
        <f t="shared" si="18"/>
        <v>-96725.2</v>
      </c>
      <c r="I44" s="20">
        <f t="shared" si="18"/>
        <v>-42453.6</v>
      </c>
      <c r="J44" s="20">
        <f t="shared" si="18"/>
        <v>-55518</v>
      </c>
      <c r="K44" s="20">
        <f t="shared" si="18"/>
        <v>-47017.4</v>
      </c>
      <c r="L44" s="20">
        <f t="shared" si="18"/>
        <v>-32098.6</v>
      </c>
      <c r="M44" s="20">
        <f t="shared" si="18"/>
        <v>-20227.4</v>
      </c>
      <c r="N44" s="46">
        <f t="shared" si="17"/>
        <v>-608695.4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73</v>
      </c>
      <c r="B57" s="29">
        <f aca="true" t="shared" si="21" ref="B57:M57">+B36+B42</f>
        <v>999536.12523846</v>
      </c>
      <c r="C57" s="29">
        <f t="shared" si="21"/>
        <v>684169.5921505</v>
      </c>
      <c r="D57" s="29">
        <f t="shared" si="21"/>
        <v>692887.94839745</v>
      </c>
      <c r="E57" s="29">
        <f t="shared" si="21"/>
        <v>122940.05618719998</v>
      </c>
      <c r="F57" s="29">
        <f t="shared" si="21"/>
        <v>694983.13695085</v>
      </c>
      <c r="G57" s="29">
        <f t="shared" si="21"/>
        <v>842366.0784000001</v>
      </c>
      <c r="H57" s="29">
        <f t="shared" si="21"/>
        <v>875223.6778000001</v>
      </c>
      <c r="I57" s="29">
        <f t="shared" si="21"/>
        <v>801176.8518044001</v>
      </c>
      <c r="J57" s="29">
        <f t="shared" si="21"/>
        <v>614691.2120106</v>
      </c>
      <c r="K57" s="29">
        <f t="shared" si="21"/>
        <v>753437.5173255999</v>
      </c>
      <c r="L57" s="29">
        <f t="shared" si="21"/>
        <v>354706.76886512</v>
      </c>
      <c r="M57" s="29">
        <f t="shared" si="21"/>
        <v>205798.03672576003</v>
      </c>
      <c r="N57" s="29">
        <f>SUM(B57:M57)</f>
        <v>7641917.00185594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999536.13</v>
      </c>
      <c r="C60" s="36">
        <f aca="true" t="shared" si="22" ref="C60:M60">SUM(C61:C74)</f>
        <v>684169.6</v>
      </c>
      <c r="D60" s="36">
        <f t="shared" si="22"/>
        <v>692887.95</v>
      </c>
      <c r="E60" s="36">
        <f t="shared" si="22"/>
        <v>122940.06</v>
      </c>
      <c r="F60" s="36">
        <f t="shared" si="22"/>
        <v>694983.13</v>
      </c>
      <c r="G60" s="36">
        <f t="shared" si="22"/>
        <v>842366.08</v>
      </c>
      <c r="H60" s="36">
        <f t="shared" si="22"/>
        <v>875223.68</v>
      </c>
      <c r="I60" s="36">
        <f t="shared" si="22"/>
        <v>801176.86</v>
      </c>
      <c r="J60" s="36">
        <f t="shared" si="22"/>
        <v>614691.21</v>
      </c>
      <c r="K60" s="36">
        <f t="shared" si="22"/>
        <v>753437.52</v>
      </c>
      <c r="L60" s="36">
        <f t="shared" si="22"/>
        <v>354706.77</v>
      </c>
      <c r="M60" s="36">
        <f t="shared" si="22"/>
        <v>205798.03</v>
      </c>
      <c r="N60" s="29">
        <f>SUM(N61:N74)</f>
        <v>7641917.0200000005</v>
      </c>
    </row>
    <row r="61" spans="1:15" ht="18.75" customHeight="1">
      <c r="A61" s="17" t="s">
        <v>75</v>
      </c>
      <c r="B61" s="36">
        <v>195999.1</v>
      </c>
      <c r="C61" s="36">
        <v>203342.79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399341.89</v>
      </c>
      <c r="O61"/>
    </row>
    <row r="62" spans="1:15" ht="18.75" customHeight="1">
      <c r="A62" s="17" t="s">
        <v>76</v>
      </c>
      <c r="B62" s="36">
        <v>803537.03</v>
      </c>
      <c r="C62" s="36">
        <v>480826.81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1284363.84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692887.95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692887.95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122940.06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122940.06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694983.13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694983.13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842366.08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842366.08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680114.8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680114.8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195108.88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195108.88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801176.86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801176.86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614691.21</v>
      </c>
      <c r="K70" s="35">
        <v>0</v>
      </c>
      <c r="L70" s="35">
        <v>0</v>
      </c>
      <c r="M70" s="35">
        <v>0</v>
      </c>
      <c r="N70" s="29">
        <f t="shared" si="23"/>
        <v>614691.21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753437.52</v>
      </c>
      <c r="L71" s="35">
        <v>0</v>
      </c>
      <c r="M71" s="61"/>
      <c r="N71" s="26">
        <f t="shared" si="23"/>
        <v>753437.52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354706.77</v>
      </c>
      <c r="M72" s="35">
        <v>0</v>
      </c>
      <c r="N72" s="29">
        <f t="shared" si="23"/>
        <v>354706.77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205798.03</v>
      </c>
      <c r="N73" s="26">
        <f t="shared" si="23"/>
        <v>205798.03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2.7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4">
        <v>2.2694151277336307</v>
      </c>
      <c r="C78" s="44">
        <v>2.227824089101034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90</v>
      </c>
      <c r="B79" s="44">
        <v>1.9787085118325975</v>
      </c>
      <c r="C79" s="44">
        <v>1.8662731804095245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91</v>
      </c>
      <c r="B80" s="44">
        <v>0</v>
      </c>
      <c r="C80" s="44">
        <v>0</v>
      </c>
      <c r="D80" s="22">
        <f>(D$37+D$38+D$39)/D$7</f>
        <v>1.8146140042473116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92</v>
      </c>
      <c r="B81" s="44">
        <v>0</v>
      </c>
      <c r="C81" s="44">
        <v>0</v>
      </c>
      <c r="D81" s="44">
        <v>0</v>
      </c>
      <c r="E81" s="22">
        <f>(E$37+E$38+E$39)/E$7</f>
        <v>2.526525938636989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93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2.1188540941344267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94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1.680246494421951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95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1.976787576228908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96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1.932985353700448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97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1.9197066654934034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98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2.1623697724432316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99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2.0673706815233026</v>
      </c>
      <c r="L88" s="44">
        <v>0</v>
      </c>
      <c r="M88" s="44">
        <v>0</v>
      </c>
      <c r="N88" s="26"/>
      <c r="W88"/>
    </row>
    <row r="89" spans="1:24" ht="18.75" customHeight="1">
      <c r="A89" s="17" t="s">
        <v>100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2.454597984980201</v>
      </c>
      <c r="M89" s="44">
        <v>0</v>
      </c>
      <c r="N89" s="62"/>
      <c r="X89"/>
    </row>
    <row r="90" spans="1:25" ht="18.75" customHeight="1">
      <c r="A90" s="34" t="s">
        <v>101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2.404628247220733</v>
      </c>
      <c r="N90" s="50"/>
      <c r="Y90"/>
    </row>
    <row r="91" ht="21" customHeight="1">
      <c r="A91" s="40" t="s">
        <v>45</v>
      </c>
    </row>
    <row r="94" ht="14.25">
      <c r="B94" s="72"/>
    </row>
    <row r="95" spans="2:8" ht="14.25">
      <c r="B95" s="72"/>
      <c r="H95" s="41"/>
    </row>
    <row r="96" ht="14.25">
      <c r="B96" s="72"/>
    </row>
    <row r="97" spans="2:11" ht="14.25">
      <c r="B97" s="72"/>
      <c r="H97" s="42"/>
      <c r="I97" s="43"/>
      <c r="J97" s="43"/>
      <c r="K97" s="43"/>
    </row>
    <row r="98" ht="14.25">
      <c r="B98" s="72"/>
    </row>
    <row r="99" ht="14.25">
      <c r="B99" s="72"/>
    </row>
    <row r="100" ht="14.25">
      <c r="B100" s="72"/>
    </row>
    <row r="101" ht="14.25">
      <c r="B101" s="72"/>
    </row>
    <row r="102" ht="14.25">
      <c r="B102" s="72"/>
    </row>
    <row r="103" ht="14.25">
      <c r="B103" s="72"/>
    </row>
    <row r="104" ht="14.25">
      <c r="B104" s="72"/>
    </row>
    <row r="105" ht="14.25">
      <c r="B105" s="72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2017-04-27T20:26:02Z</dcterms:modified>
  <cp:category/>
  <cp:version/>
  <cp:contentType/>
  <cp:contentStatus/>
</cp:coreProperties>
</file>