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<sst xmlns="http://schemas.openxmlformats.org/spreadsheetml/2006/main" count="106" uniqueCount="104">
  <si>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</si>
  <si>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</si>
  <si>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</si>
  <si>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</si>
  <si>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</si>
  <si>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</si>
  <si>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</si>
  <si>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</si>
  <si>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</si>
  <si>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</si>
  <si>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</si>
  <si>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</si>
  <si>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</si>
  <si>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</si>
  <si>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</si>
  <si>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</si>
  <si>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</si>
  <si>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</si>
  <si>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</si>
  <si>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</si>
  <si>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</si>
  <si>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</si>
  <si>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</si>
  <si>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</si>
  <si>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</si>
  <si>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</si>
  <si>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</si>
  <si>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</si>
  <si>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</si>
  <si>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</si>
  <si>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</si>
  <si>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</si>
  <si>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</si>
  <si>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</si>
  <si>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</si>
  <si>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</si>
  <si>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</si>
  <si>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</si>
  <si>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</si>
  <si>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</si>
  <si>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</si>
  <si>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</si>
  <si>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</si>
  <si>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</si>
  <si>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</si>
  <si>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</si>
  <si>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</si>
  <si>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</si>
  <si>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</si>
  <si>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</si>
  <si>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</si>
  <si>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</si>
  <si>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</si>
  <si>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</si>
  <si>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</si>
  <si>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</si>
  <si>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</si>
  <si>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</si>
  <si>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</si>
  <si>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</si>
  <si>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</si>
  <si>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</si>
  <si>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</si>
  <si>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</si>
  <si>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</si>
  <si>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</si>
  <si>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</si>
  <si>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</si>
  <si>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</si>
  <si>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</si>
  <si>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</si>
  <si>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</si>
  <si>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</si>
  <si>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</si>
  <si>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</si>
  <si>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</si>
  <si>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</si>
  <si>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</si>
  <si>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</si>
  <si>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</si>
  <si>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</si>
  <si>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</si>
  <si>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</si>
  <si>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</si>
  <si>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</si>
  <si>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</si>
  <si>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</si>
  <si>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</si>
  <si>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</si>
  <si>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</si>
  <si>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</si>
  <si>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</si>
  <si>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</si>
  <si>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</si>
  <si>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</si>
  <si>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</si>
  <si>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</si>
  <si>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</si>
  <si>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</si>
  <si>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</si>
  <si>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</si>
  <si>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</si>
  <si>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12/04/17 - VENCIMENTO 25/04/17</t>
  </si>
  <si>
    <t>5.2.8. Aquisição de validador (Prodata)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</si>
</sst>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540008</v>
      </c>
      <c r="C7" s="10">
        <f>C8+C20+C24</f>
        <v>393947</v>
      </c>
      <c r="D7" s="10">
        <f>D8+D20+D24</f>
        <v>416553</v>
      </c>
      <c r="E7" s="10">
        <f>E8+E20+E24</f>
        <v>54714</v>
      </c>
      <c r="F7" s="10">
        <f aca="true" t="shared" si="0" ref="F7:M7">F8+F20+F24</f>
        <v>344771</v>
      </c>
      <c r="G7" s="10">
        <f t="shared" si="0"/>
        <v>560119</v>
      </c>
      <c r="H7" s="10">
        <f t="shared" si="0"/>
        <v>493116</v>
      </c>
      <c r="I7" s="10">
        <f t="shared" si="0"/>
        <v>441485</v>
      </c>
      <c r="J7" s="10">
        <f t="shared" si="0"/>
        <v>316054</v>
      </c>
      <c r="K7" s="10">
        <f t="shared" si="0"/>
        <v>391460</v>
      </c>
      <c r="L7" s="10">
        <f t="shared" si="0"/>
        <v>160893</v>
      </c>
      <c r="M7" s="10">
        <f t="shared" si="0"/>
        <v>94847</v>
      </c>
      <c r="N7" s="10">
        <f>+N8+N20+N24</f>
        <v>4207967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232577</v>
      </c>
      <c r="C8" s="12">
        <f>+C9+C12+C16</f>
        <v>180977</v>
      </c>
      <c r="D8" s="12">
        <f>+D9+D12+D16</f>
        <v>205789</v>
      </c>
      <c r="E8" s="12">
        <f>+E9+E12+E16</f>
        <v>25021</v>
      </c>
      <c r="F8" s="12">
        <f aca="true" t="shared" si="1" ref="F8:M8">+F9+F12+F16</f>
        <v>155493</v>
      </c>
      <c r="G8" s="12">
        <f t="shared" si="1"/>
        <v>263019</v>
      </c>
      <c r="H8" s="12">
        <f t="shared" si="1"/>
        <v>228315</v>
      </c>
      <c r="I8" s="12">
        <f t="shared" si="1"/>
        <v>211323</v>
      </c>
      <c r="J8" s="12">
        <f t="shared" si="1"/>
        <v>149998</v>
      </c>
      <c r="K8" s="12">
        <f t="shared" si="1"/>
        <v>176998</v>
      </c>
      <c r="L8" s="12">
        <f t="shared" si="1"/>
        <v>82527</v>
      </c>
      <c r="M8" s="12">
        <f t="shared" si="1"/>
        <v>49703</v>
      </c>
      <c r="N8" s="12">
        <f>SUM(B8:M8)</f>
        <v>1961740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20247</v>
      </c>
      <c r="C9" s="14">
        <v>20051</v>
      </c>
      <c r="D9" s="14">
        <v>14642</v>
      </c>
      <c r="E9" s="14">
        <v>1469</v>
      </c>
      <c r="F9" s="14">
        <v>11589</v>
      </c>
      <c r="G9" s="14">
        <v>22241</v>
      </c>
      <c r="H9" s="14">
        <v>26677</v>
      </c>
      <c r="I9" s="14">
        <v>12701</v>
      </c>
      <c r="J9" s="14">
        <v>16205</v>
      </c>
      <c r="K9" s="14">
        <v>13725</v>
      </c>
      <c r="L9" s="14">
        <v>8754</v>
      </c>
      <c r="M9" s="14">
        <v>5733</v>
      </c>
      <c r="N9" s="12">
        <f aca="true" t="shared" si="2" ref="N9:N19">SUM(B9:M9)</f>
        <v>174034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20247</v>
      </c>
      <c r="C10" s="14">
        <f>+C9-C11</f>
        <v>20051</v>
      </c>
      <c r="D10" s="14">
        <f>+D9-D11</f>
        <v>14642</v>
      </c>
      <c r="E10" s="14">
        <f>+E9-E11</f>
        <v>1469</v>
      </c>
      <c r="F10" s="14">
        <f aca="true" t="shared" si="3" ref="F10:M10">+F9-F11</f>
        <v>11589</v>
      </c>
      <c r="G10" s="14">
        <f t="shared" si="3"/>
        <v>22241</v>
      </c>
      <c r="H10" s="14">
        <f t="shared" si="3"/>
        <v>26677</v>
      </c>
      <c r="I10" s="14">
        <f t="shared" si="3"/>
        <v>12701</v>
      </c>
      <c r="J10" s="14">
        <f t="shared" si="3"/>
        <v>16205</v>
      </c>
      <c r="K10" s="14">
        <f t="shared" si="3"/>
        <v>13725</v>
      </c>
      <c r="L10" s="14">
        <f t="shared" si="3"/>
        <v>8754</v>
      </c>
      <c r="M10" s="14">
        <f t="shared" si="3"/>
        <v>5733</v>
      </c>
      <c r="N10" s="12">
        <f t="shared" si="2"/>
        <v>174034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176976</v>
      </c>
      <c r="C12" s="14">
        <f>C13+C14+C15</f>
        <v>137427</v>
      </c>
      <c r="D12" s="14">
        <f>D13+D14+D15</f>
        <v>163473</v>
      </c>
      <c r="E12" s="14">
        <f>E13+E14+E15</f>
        <v>20244</v>
      </c>
      <c r="F12" s="14">
        <f aca="true" t="shared" si="4" ref="F12:M12">F13+F14+F15</f>
        <v>121863</v>
      </c>
      <c r="G12" s="14">
        <f t="shared" si="4"/>
        <v>204093</v>
      </c>
      <c r="H12" s="14">
        <f t="shared" si="4"/>
        <v>170980</v>
      </c>
      <c r="I12" s="14">
        <f t="shared" si="4"/>
        <v>166532</v>
      </c>
      <c r="J12" s="14">
        <f t="shared" si="4"/>
        <v>112081</v>
      </c>
      <c r="K12" s="14">
        <f t="shared" si="4"/>
        <v>132472</v>
      </c>
      <c r="L12" s="14">
        <f t="shared" si="4"/>
        <v>62987</v>
      </c>
      <c r="M12" s="14">
        <f t="shared" si="4"/>
        <v>38150</v>
      </c>
      <c r="N12" s="12">
        <f t="shared" si="2"/>
        <v>1507278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87429</v>
      </c>
      <c r="C13" s="14">
        <v>69273</v>
      </c>
      <c r="D13" s="14">
        <v>80350</v>
      </c>
      <c r="E13" s="14">
        <v>10176</v>
      </c>
      <c r="F13" s="14">
        <v>59297</v>
      </c>
      <c r="G13" s="14">
        <v>100996</v>
      </c>
      <c r="H13" s="14">
        <v>89394</v>
      </c>
      <c r="I13" s="14">
        <v>84440</v>
      </c>
      <c r="J13" s="14">
        <v>55448</v>
      </c>
      <c r="K13" s="14">
        <v>65283</v>
      </c>
      <c r="L13" s="14">
        <v>30332</v>
      </c>
      <c r="M13" s="14">
        <v>18072</v>
      </c>
      <c r="N13" s="12">
        <f t="shared" si="2"/>
        <v>750490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84767</v>
      </c>
      <c r="C14" s="14">
        <v>62199</v>
      </c>
      <c r="D14" s="14">
        <v>79872</v>
      </c>
      <c r="E14" s="14">
        <v>9374</v>
      </c>
      <c r="F14" s="14">
        <v>58426</v>
      </c>
      <c r="G14" s="14">
        <v>94472</v>
      </c>
      <c r="H14" s="14">
        <v>75663</v>
      </c>
      <c r="I14" s="14">
        <v>78938</v>
      </c>
      <c r="J14" s="14">
        <v>53016</v>
      </c>
      <c r="K14" s="14">
        <v>63870</v>
      </c>
      <c r="L14" s="14">
        <v>30571</v>
      </c>
      <c r="M14" s="14">
        <v>19228</v>
      </c>
      <c r="N14" s="12">
        <f t="shared" si="2"/>
        <v>710396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4780</v>
      </c>
      <c r="C15" s="14">
        <v>5955</v>
      </c>
      <c r="D15" s="14">
        <v>3251</v>
      </c>
      <c r="E15" s="14">
        <v>694</v>
      </c>
      <c r="F15" s="14">
        <v>4140</v>
      </c>
      <c r="G15" s="14">
        <v>8625</v>
      </c>
      <c r="H15" s="14">
        <v>5923</v>
      </c>
      <c r="I15" s="14">
        <v>3154</v>
      </c>
      <c r="J15" s="14">
        <v>3617</v>
      </c>
      <c r="K15" s="14">
        <v>3319</v>
      </c>
      <c r="L15" s="14">
        <v>2084</v>
      </c>
      <c r="M15" s="14">
        <v>850</v>
      </c>
      <c r="N15" s="12">
        <f t="shared" si="2"/>
        <v>46392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35354</v>
      </c>
      <c r="C16" s="14">
        <f>C17+C18+C19</f>
        <v>23499</v>
      </c>
      <c r="D16" s="14">
        <f>D17+D18+D19</f>
        <v>27674</v>
      </c>
      <c r="E16" s="14">
        <f>E17+E18+E19</f>
        <v>3308</v>
      </c>
      <c r="F16" s="14">
        <f aca="true" t="shared" si="5" ref="F16:M16">F17+F18+F19</f>
        <v>22041</v>
      </c>
      <c r="G16" s="14">
        <f t="shared" si="5"/>
        <v>36685</v>
      </c>
      <c r="H16" s="14">
        <f t="shared" si="5"/>
        <v>30658</v>
      </c>
      <c r="I16" s="14">
        <f t="shared" si="5"/>
        <v>32090</v>
      </c>
      <c r="J16" s="14">
        <f t="shared" si="5"/>
        <v>21712</v>
      </c>
      <c r="K16" s="14">
        <f t="shared" si="5"/>
        <v>30801</v>
      </c>
      <c r="L16" s="14">
        <f t="shared" si="5"/>
        <v>10786</v>
      </c>
      <c r="M16" s="14">
        <f t="shared" si="5"/>
        <v>5820</v>
      </c>
      <c r="N16" s="12">
        <f t="shared" si="2"/>
        <v>280428</v>
      </c>
    </row>
    <row r="17" spans="1:25" ht="18.75" customHeight="1">
      <c r="A17" s="15" t="s">
        <v>16</v>
      </c>
      <c r="B17" s="14">
        <v>19711</v>
      </c>
      <c r="C17" s="14">
        <v>14099</v>
      </c>
      <c r="D17" s="14">
        <v>13804</v>
      </c>
      <c r="E17" s="14">
        <v>1839</v>
      </c>
      <c r="F17" s="14">
        <v>11934</v>
      </c>
      <c r="G17" s="14">
        <v>20806</v>
      </c>
      <c r="H17" s="14">
        <v>17435</v>
      </c>
      <c r="I17" s="14">
        <v>19018</v>
      </c>
      <c r="J17" s="14">
        <v>12267</v>
      </c>
      <c r="K17" s="14">
        <v>17348</v>
      </c>
      <c r="L17" s="14">
        <v>6261</v>
      </c>
      <c r="M17" s="14">
        <v>3171</v>
      </c>
      <c r="N17" s="12">
        <f t="shared" si="2"/>
        <v>157693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15133</v>
      </c>
      <c r="C18" s="14">
        <v>8782</v>
      </c>
      <c r="D18" s="14">
        <v>13601</v>
      </c>
      <c r="E18" s="14">
        <v>1425</v>
      </c>
      <c r="F18" s="14">
        <v>9673</v>
      </c>
      <c r="G18" s="14">
        <v>15107</v>
      </c>
      <c r="H18" s="14">
        <v>12682</v>
      </c>
      <c r="I18" s="14">
        <v>12725</v>
      </c>
      <c r="J18" s="14">
        <v>9140</v>
      </c>
      <c r="K18" s="14">
        <v>13132</v>
      </c>
      <c r="L18" s="14">
        <v>4337</v>
      </c>
      <c r="M18" s="14">
        <v>2555</v>
      </c>
      <c r="N18" s="12">
        <f t="shared" si="2"/>
        <v>118292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510</v>
      </c>
      <c r="C19" s="14">
        <v>618</v>
      </c>
      <c r="D19" s="14">
        <v>269</v>
      </c>
      <c r="E19" s="14">
        <v>44</v>
      </c>
      <c r="F19" s="14">
        <v>434</v>
      </c>
      <c r="G19" s="14">
        <v>772</v>
      </c>
      <c r="H19" s="14">
        <v>541</v>
      </c>
      <c r="I19" s="14">
        <v>347</v>
      </c>
      <c r="J19" s="14">
        <v>305</v>
      </c>
      <c r="K19" s="14">
        <v>321</v>
      </c>
      <c r="L19" s="14">
        <v>188</v>
      </c>
      <c r="M19" s="14">
        <v>94</v>
      </c>
      <c r="N19" s="12">
        <f t="shared" si="2"/>
        <v>4443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129743</v>
      </c>
      <c r="C20" s="18">
        <f>C21+C22+C23</f>
        <v>81072</v>
      </c>
      <c r="D20" s="18">
        <f>D21+D22+D23</f>
        <v>78455</v>
      </c>
      <c r="E20" s="18">
        <f>E21+E22+E23</f>
        <v>10184</v>
      </c>
      <c r="F20" s="18">
        <f aca="true" t="shared" si="6" ref="F20:M20">F21+F22+F23</f>
        <v>64437</v>
      </c>
      <c r="G20" s="18">
        <f t="shared" si="6"/>
        <v>106729</v>
      </c>
      <c r="H20" s="18">
        <f t="shared" si="6"/>
        <v>107862</v>
      </c>
      <c r="I20" s="18">
        <f t="shared" si="6"/>
        <v>102526</v>
      </c>
      <c r="J20" s="18">
        <f t="shared" si="6"/>
        <v>68223</v>
      </c>
      <c r="K20" s="18">
        <f t="shared" si="6"/>
        <v>103725</v>
      </c>
      <c r="L20" s="18">
        <f t="shared" si="6"/>
        <v>41229</v>
      </c>
      <c r="M20" s="18">
        <f t="shared" si="6"/>
        <v>23308</v>
      </c>
      <c r="N20" s="12">
        <f aca="true" t="shared" si="7" ref="N20:N26">SUM(B20:M20)</f>
        <v>917493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70558</v>
      </c>
      <c r="C21" s="14">
        <v>47156</v>
      </c>
      <c r="D21" s="14">
        <v>45153</v>
      </c>
      <c r="E21" s="14">
        <v>5893</v>
      </c>
      <c r="F21" s="14">
        <v>36453</v>
      </c>
      <c r="G21" s="14">
        <v>61271</v>
      </c>
      <c r="H21" s="14">
        <v>64231</v>
      </c>
      <c r="I21" s="14">
        <v>58159</v>
      </c>
      <c r="J21" s="14">
        <v>38100</v>
      </c>
      <c r="K21" s="14">
        <v>56189</v>
      </c>
      <c r="L21" s="14">
        <v>22294</v>
      </c>
      <c r="M21" s="14">
        <v>12224</v>
      </c>
      <c r="N21" s="12">
        <f t="shared" si="7"/>
        <v>517681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56750</v>
      </c>
      <c r="C22" s="14">
        <v>31726</v>
      </c>
      <c r="D22" s="14">
        <v>32083</v>
      </c>
      <c r="E22" s="14">
        <v>4068</v>
      </c>
      <c r="F22" s="14">
        <v>26451</v>
      </c>
      <c r="G22" s="14">
        <v>42566</v>
      </c>
      <c r="H22" s="14">
        <v>41568</v>
      </c>
      <c r="I22" s="14">
        <v>42731</v>
      </c>
      <c r="J22" s="14">
        <v>28733</v>
      </c>
      <c r="K22" s="14">
        <v>45722</v>
      </c>
      <c r="L22" s="14">
        <v>18094</v>
      </c>
      <c r="M22" s="14">
        <v>10643</v>
      </c>
      <c r="N22" s="12">
        <f t="shared" si="7"/>
        <v>381135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2435</v>
      </c>
      <c r="C23" s="14">
        <v>2190</v>
      </c>
      <c r="D23" s="14">
        <v>1219</v>
      </c>
      <c r="E23" s="14">
        <v>223</v>
      </c>
      <c r="F23" s="14">
        <v>1533</v>
      </c>
      <c r="G23" s="14">
        <v>2892</v>
      </c>
      <c r="H23" s="14">
        <v>2063</v>
      </c>
      <c r="I23" s="14">
        <v>1636</v>
      </c>
      <c r="J23" s="14">
        <v>1390</v>
      </c>
      <c r="K23" s="14">
        <v>1814</v>
      </c>
      <c r="L23" s="14">
        <v>841</v>
      </c>
      <c r="M23" s="14">
        <v>441</v>
      </c>
      <c r="N23" s="12">
        <f t="shared" si="7"/>
        <v>18677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177688</v>
      </c>
      <c r="C24" s="14">
        <f>C25+C26</f>
        <v>131898</v>
      </c>
      <c r="D24" s="14">
        <f>D25+D26</f>
        <v>132309</v>
      </c>
      <c r="E24" s="14">
        <f>E25+E26</f>
        <v>19509</v>
      </c>
      <c r="F24" s="14">
        <f aca="true" t="shared" si="8" ref="F24:M24">F25+F26</f>
        <v>124841</v>
      </c>
      <c r="G24" s="14">
        <f t="shared" si="8"/>
        <v>190371</v>
      </c>
      <c r="H24" s="14">
        <f t="shared" si="8"/>
        <v>156939</v>
      </c>
      <c r="I24" s="14">
        <f t="shared" si="8"/>
        <v>127636</v>
      </c>
      <c r="J24" s="14">
        <f t="shared" si="8"/>
        <v>97833</v>
      </c>
      <c r="K24" s="14">
        <f t="shared" si="8"/>
        <v>110737</v>
      </c>
      <c r="L24" s="14">
        <f t="shared" si="8"/>
        <v>37137</v>
      </c>
      <c r="M24" s="14">
        <f t="shared" si="8"/>
        <v>21836</v>
      </c>
      <c r="N24" s="12">
        <f t="shared" si="7"/>
        <v>1328734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74021</v>
      </c>
      <c r="C25" s="14">
        <v>61473</v>
      </c>
      <c r="D25" s="14">
        <v>62833</v>
      </c>
      <c r="E25" s="14">
        <v>9999</v>
      </c>
      <c r="F25" s="14">
        <v>58268</v>
      </c>
      <c r="G25" s="14">
        <v>93245</v>
      </c>
      <c r="H25" s="14">
        <v>79701</v>
      </c>
      <c r="I25" s="14">
        <v>56173</v>
      </c>
      <c r="J25" s="14">
        <v>47878</v>
      </c>
      <c r="K25" s="14">
        <v>48384</v>
      </c>
      <c r="L25" s="14">
        <v>16059</v>
      </c>
      <c r="M25" s="14">
        <v>8347</v>
      </c>
      <c r="N25" s="12">
        <f t="shared" si="7"/>
        <v>616381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103667</v>
      </c>
      <c r="C26" s="14">
        <v>70425</v>
      </c>
      <c r="D26" s="14">
        <v>69476</v>
      </c>
      <c r="E26" s="14">
        <v>9510</v>
      </c>
      <c r="F26" s="14">
        <v>66573</v>
      </c>
      <c r="G26" s="14">
        <v>97126</v>
      </c>
      <c r="H26" s="14">
        <v>77238</v>
      </c>
      <c r="I26" s="14">
        <v>71463</v>
      </c>
      <c r="J26" s="14">
        <v>49955</v>
      </c>
      <c r="K26" s="14">
        <v>62353</v>
      </c>
      <c r="L26" s="14">
        <v>21078</v>
      </c>
      <c r="M26" s="14">
        <v>13489</v>
      </c>
      <c r="N26" s="12">
        <f t="shared" si="7"/>
        <v>712353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1095696.21244368</v>
      </c>
      <c r="C36" s="61">
        <f aca="true" t="shared" si="11" ref="C36:M36">C37+C38+C39+C40</f>
        <v>772373.9468835001</v>
      </c>
      <c r="D36" s="61">
        <f t="shared" si="11"/>
        <v>765939.5860776501</v>
      </c>
      <c r="E36" s="61">
        <f t="shared" si="11"/>
        <v>138187.3399376</v>
      </c>
      <c r="F36" s="61">
        <f t="shared" si="11"/>
        <v>730539.1122205501</v>
      </c>
      <c r="G36" s="61">
        <f t="shared" si="11"/>
        <v>941085.5326</v>
      </c>
      <c r="H36" s="61">
        <f t="shared" si="11"/>
        <v>969848.7244</v>
      </c>
      <c r="I36" s="61">
        <f t="shared" si="11"/>
        <v>847509.9510230001</v>
      </c>
      <c r="J36" s="61">
        <f t="shared" si="11"/>
        <v>683383.8376522</v>
      </c>
      <c r="K36" s="61">
        <f t="shared" si="11"/>
        <v>809264.1950496</v>
      </c>
      <c r="L36" s="61">
        <f t="shared" si="11"/>
        <v>394900.9413669899</v>
      </c>
      <c r="M36" s="61">
        <f t="shared" si="11"/>
        <v>228065.26548032</v>
      </c>
      <c r="N36" s="61">
        <f>N37+N38+N39+N40</f>
        <v>8376794.64513509</v>
      </c>
    </row>
    <row r="37" spans="1:14" ht="18.75" customHeight="1">
      <c r="A37" s="58" t="s">
        <v>55</v>
      </c>
      <c r="B37" s="55">
        <f aca="true" t="shared" si="12" ref="B37:M37">B29*B7</f>
        <v>1095784.2336</v>
      </c>
      <c r="C37" s="55">
        <f t="shared" si="12"/>
        <v>772293.6988</v>
      </c>
      <c r="D37" s="55">
        <f t="shared" si="12"/>
        <v>755960.3844</v>
      </c>
      <c r="E37" s="55">
        <f t="shared" si="12"/>
        <v>137884.75139999998</v>
      </c>
      <c r="F37" s="55">
        <f t="shared" si="12"/>
        <v>730569.7490000001</v>
      </c>
      <c r="G37" s="55">
        <f t="shared" si="12"/>
        <v>941279.9795</v>
      </c>
      <c r="H37" s="55">
        <f t="shared" si="12"/>
        <v>969712.614</v>
      </c>
      <c r="I37" s="55">
        <f t="shared" si="12"/>
        <v>847474.606</v>
      </c>
      <c r="J37" s="55">
        <f t="shared" si="12"/>
        <v>683277.1426</v>
      </c>
      <c r="K37" s="55">
        <f t="shared" si="12"/>
        <v>809108.674</v>
      </c>
      <c r="L37" s="55">
        <f t="shared" si="12"/>
        <v>394815.33269999997</v>
      </c>
      <c r="M37" s="55">
        <f t="shared" si="12"/>
        <v>228040.6421</v>
      </c>
      <c r="N37" s="57">
        <f>SUM(B37:M37)</f>
        <v>8366201.808099999</v>
      </c>
    </row>
    <row r="38" spans="1:14" ht="18.75" customHeight="1">
      <c r="A38" s="58" t="s">
        <v>56</v>
      </c>
      <c r="B38" s="55">
        <f aca="true" t="shared" si="13" ref="B38:M38">B30*B7</f>
        <v>-3345.10115632</v>
      </c>
      <c r="C38" s="55">
        <f t="shared" si="13"/>
        <v>-2312.2719165</v>
      </c>
      <c r="D38" s="55">
        <f t="shared" si="13"/>
        <v>-2311.8483223499998</v>
      </c>
      <c r="E38" s="55">
        <f t="shared" si="13"/>
        <v>-343.6914624</v>
      </c>
      <c r="F38" s="55">
        <f t="shared" si="13"/>
        <v>-2192.0367794500003</v>
      </c>
      <c r="G38" s="55">
        <f t="shared" si="13"/>
        <v>-2856.6069</v>
      </c>
      <c r="H38" s="55">
        <f t="shared" si="13"/>
        <v>-2761.4496</v>
      </c>
      <c r="I38" s="55">
        <f t="shared" si="13"/>
        <v>-2511.254977</v>
      </c>
      <c r="J38" s="55">
        <f t="shared" si="13"/>
        <v>-2011.9049478</v>
      </c>
      <c r="K38" s="55">
        <f t="shared" si="13"/>
        <v>-2446.7189504</v>
      </c>
      <c r="L38" s="55">
        <f t="shared" si="13"/>
        <v>-1185.55133301</v>
      </c>
      <c r="M38" s="55">
        <f t="shared" si="13"/>
        <v>-694.41661968</v>
      </c>
      <c r="N38" s="25">
        <f>SUM(B38:M38)</f>
        <v>-24972.852964910002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-76938.6</v>
      </c>
      <c r="C42" s="25">
        <f aca="true" t="shared" si="15" ref="C42:M42">+C43+C46+C55+C56</f>
        <v>-76193.8</v>
      </c>
      <c r="D42" s="25">
        <f t="shared" si="15"/>
        <v>-55639.6</v>
      </c>
      <c r="E42" s="25">
        <f t="shared" si="15"/>
        <v>-6082.2</v>
      </c>
      <c r="F42" s="25">
        <f t="shared" si="15"/>
        <v>-44038.2</v>
      </c>
      <c r="G42" s="25">
        <f t="shared" si="15"/>
        <v>-84515.8</v>
      </c>
      <c r="H42" s="25">
        <f t="shared" si="15"/>
        <v>-101872.6</v>
      </c>
      <c r="I42" s="25">
        <f t="shared" si="15"/>
        <v>-48263.8</v>
      </c>
      <c r="J42" s="25">
        <f t="shared" si="15"/>
        <v>-165893.33000000002</v>
      </c>
      <c r="K42" s="25">
        <f t="shared" si="15"/>
        <v>-52155</v>
      </c>
      <c r="L42" s="25">
        <f t="shared" si="15"/>
        <v>-33265.2</v>
      </c>
      <c r="M42" s="25">
        <f t="shared" si="15"/>
        <v>-21785.4</v>
      </c>
      <c r="N42" s="25">
        <f>+N43+N46+N55+N56</f>
        <v>-766643.53</v>
      </c>
    </row>
    <row r="43" spans="1:14" ht="18.75" customHeight="1">
      <c r="A43" s="17" t="s">
        <v>60</v>
      </c>
      <c r="B43" s="26">
        <f>B44+B45</f>
        <v>-76938.6</v>
      </c>
      <c r="C43" s="26">
        <f>C44+C45</f>
        <v>-76193.8</v>
      </c>
      <c r="D43" s="26">
        <f>D44+D45</f>
        <v>-55639.6</v>
      </c>
      <c r="E43" s="26">
        <f>E44+E45</f>
        <v>-5582.2</v>
      </c>
      <c r="F43" s="26">
        <f aca="true" t="shared" si="16" ref="F43:M43">F44+F45</f>
        <v>-44038.2</v>
      </c>
      <c r="G43" s="26">
        <f t="shared" si="16"/>
        <v>-84515.8</v>
      </c>
      <c r="H43" s="26">
        <f t="shared" si="16"/>
        <v>-101372.6</v>
      </c>
      <c r="I43" s="26">
        <f t="shared" si="16"/>
        <v>-48263.8</v>
      </c>
      <c r="J43" s="26">
        <f t="shared" si="16"/>
        <v>-61579</v>
      </c>
      <c r="K43" s="26">
        <f t="shared" si="16"/>
        <v>-52155</v>
      </c>
      <c r="L43" s="26">
        <f t="shared" si="16"/>
        <v>-33265.2</v>
      </c>
      <c r="M43" s="26">
        <f t="shared" si="16"/>
        <v>-21785.4</v>
      </c>
      <c r="N43" s="25">
        <f aca="true" t="shared" si="17" ref="N43:N56">SUM(B43:M43)</f>
        <v>-661329.2000000001</v>
      </c>
    </row>
    <row r="44" spans="1:25" ht="18.75" customHeight="1">
      <c r="A44" s="13" t="s">
        <v>61</v>
      </c>
      <c r="B44" s="20">
        <f>ROUND(-B9*$D$3,2)</f>
        <v>-76938.6</v>
      </c>
      <c r="C44" s="20">
        <f>ROUND(-C9*$D$3,2)</f>
        <v>-76193.8</v>
      </c>
      <c r="D44" s="20">
        <f>ROUND(-D9*$D$3,2)</f>
        <v>-55639.6</v>
      </c>
      <c r="E44" s="20">
        <f>ROUND(-E9*$D$3,2)</f>
        <v>-5582.2</v>
      </c>
      <c r="F44" s="20">
        <f aca="true" t="shared" si="18" ref="F44:M44">ROUND(-F9*$D$3,2)</f>
        <v>-44038.2</v>
      </c>
      <c r="G44" s="20">
        <f t="shared" si="18"/>
        <v>-84515.8</v>
      </c>
      <c r="H44" s="20">
        <f t="shared" si="18"/>
        <v>-101372.6</v>
      </c>
      <c r="I44" s="20">
        <f t="shared" si="18"/>
        <v>-48263.8</v>
      </c>
      <c r="J44" s="20">
        <f t="shared" si="18"/>
        <v>-61579</v>
      </c>
      <c r="K44" s="20">
        <f t="shared" si="18"/>
        <v>-52155</v>
      </c>
      <c r="L44" s="20">
        <f t="shared" si="18"/>
        <v>-33265.2</v>
      </c>
      <c r="M44" s="20">
        <f t="shared" si="18"/>
        <v>-21785.4</v>
      </c>
      <c r="N44" s="47">
        <f t="shared" si="17"/>
        <v>-661329.2000000001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 aca="true" t="shared" si="20" ref="B46:M46">SUM(B47:B54)</f>
        <v>0</v>
      </c>
      <c r="C46" s="26">
        <f t="shared" si="20"/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-104314.33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SUM(N47:N54)</f>
        <v>-105314.33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-104314.33</v>
      </c>
      <c r="K54" s="24">
        <v>0</v>
      </c>
      <c r="L54" s="24">
        <v>0</v>
      </c>
      <c r="M54" s="24">
        <v>0</v>
      </c>
      <c r="N54" s="24">
        <f t="shared" si="17"/>
        <v>-104314.33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1018757.6124436801</v>
      </c>
      <c r="C58" s="29">
        <f t="shared" si="21"/>
        <v>696180.1468835</v>
      </c>
      <c r="D58" s="29">
        <f t="shared" si="21"/>
        <v>710299.9860776501</v>
      </c>
      <c r="E58" s="29">
        <f t="shared" si="21"/>
        <v>132105.13993759998</v>
      </c>
      <c r="F58" s="29">
        <f t="shared" si="21"/>
        <v>686500.9122205501</v>
      </c>
      <c r="G58" s="29">
        <f t="shared" si="21"/>
        <v>856569.7326</v>
      </c>
      <c r="H58" s="29">
        <f t="shared" si="21"/>
        <v>867976.1244</v>
      </c>
      <c r="I58" s="29">
        <f t="shared" si="21"/>
        <v>799246.151023</v>
      </c>
      <c r="J58" s="29">
        <f t="shared" si="21"/>
        <v>517490.5076522</v>
      </c>
      <c r="K58" s="29">
        <f t="shared" si="21"/>
        <v>757109.1950496</v>
      </c>
      <c r="L58" s="29">
        <f t="shared" si="21"/>
        <v>361635.7413669899</v>
      </c>
      <c r="M58" s="29">
        <f t="shared" si="21"/>
        <v>206279.86548032</v>
      </c>
      <c r="N58" s="29">
        <f>SUM(B58:M58)</f>
        <v>7610151.1151350895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74</v>
      </c>
      <c r="B61" s="36">
        <f>SUM(B62:B75)</f>
        <v>1018757.61</v>
      </c>
      <c r="C61" s="36">
        <f aca="true" t="shared" si="22" ref="C61:M61">SUM(C62:C75)</f>
        <v>696180.16</v>
      </c>
      <c r="D61" s="36">
        <f t="shared" si="22"/>
        <v>710299.98</v>
      </c>
      <c r="E61" s="36">
        <f t="shared" si="22"/>
        <v>132105.14</v>
      </c>
      <c r="F61" s="36">
        <f t="shared" si="22"/>
        <v>686500.91</v>
      </c>
      <c r="G61" s="36">
        <f t="shared" si="22"/>
        <v>856569.73</v>
      </c>
      <c r="H61" s="36">
        <f t="shared" si="22"/>
        <v>867976.13</v>
      </c>
      <c r="I61" s="36">
        <f t="shared" si="22"/>
        <v>799246.15</v>
      </c>
      <c r="J61" s="36">
        <f t="shared" si="22"/>
        <v>517490.51</v>
      </c>
      <c r="K61" s="36">
        <f t="shared" si="22"/>
        <v>757109.19</v>
      </c>
      <c r="L61" s="36">
        <f t="shared" si="22"/>
        <v>361635.74</v>
      </c>
      <c r="M61" s="36">
        <f t="shared" si="22"/>
        <v>206279.86</v>
      </c>
      <c r="N61" s="29">
        <f>SUM(N62:N75)</f>
        <v>7610151.11</v>
      </c>
    </row>
    <row r="62" spans="1:15" ht="18.75" customHeight="1">
      <c r="A62" s="17" t="s">
        <v>75</v>
      </c>
      <c r="B62" s="36">
        <v>196786.09</v>
      </c>
      <c r="C62" s="36">
        <v>202004.26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398790.35</v>
      </c>
      <c r="O62"/>
    </row>
    <row r="63" spans="1:15" ht="18.75" customHeight="1">
      <c r="A63" s="17" t="s">
        <v>76</v>
      </c>
      <c r="B63" s="36">
        <v>821971.52</v>
      </c>
      <c r="C63" s="36">
        <v>494175.9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1316147.42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710299.98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710299.98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132105.14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132105.14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686500.91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686500.91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856569.73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856569.73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677763.48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677763.48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190212.65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190212.65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799246.15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799246.15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517490.51</v>
      </c>
      <c r="K71" s="35">
        <v>0</v>
      </c>
      <c r="L71" s="35">
        <v>0</v>
      </c>
      <c r="M71" s="35">
        <v>0</v>
      </c>
      <c r="N71" s="29">
        <f t="shared" si="23"/>
        <v>517490.51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757109.19</v>
      </c>
      <c r="L72" s="35">
        <v>0</v>
      </c>
      <c r="M72" s="62"/>
      <c r="N72" s="26">
        <f t="shared" si="23"/>
        <v>757109.19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361635.74</v>
      </c>
      <c r="M73" s="35">
        <v>0</v>
      </c>
      <c r="N73" s="29">
        <f t="shared" si="23"/>
        <v>361635.74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206279.86</v>
      </c>
      <c r="N74" s="26">
        <f t="shared" si="23"/>
        <v>206279.86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89</v>
      </c>
      <c r="B79" s="45">
        <v>2.2730571706263505</v>
      </c>
      <c r="C79" s="45">
        <v>2.238899686652184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90</v>
      </c>
      <c r="B80" s="45">
        <v>1.9785321666130247</v>
      </c>
      <c r="C80" s="45">
        <v>1.8660689319794055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91</v>
      </c>
      <c r="B81" s="45">
        <v>0</v>
      </c>
      <c r="C81" s="45">
        <v>0</v>
      </c>
      <c r="D81" s="22">
        <f>(D$37+D$38+D$39)/D$7</f>
        <v>1.814438825497956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92</v>
      </c>
      <c r="B82" s="45">
        <v>0</v>
      </c>
      <c r="C82" s="45">
        <v>0</v>
      </c>
      <c r="D82" s="45">
        <v>0</v>
      </c>
      <c r="E82" s="22">
        <f>(E$37+E$38+E$39)/E$7</f>
        <v>2.525630367686515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2.1189111387574653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1.680152847162835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1.9765529547833367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1.9331018313565738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1.9196800593972616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2.1622375848816975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2.067297284651305</v>
      </c>
      <c r="L89" s="45">
        <v>0</v>
      </c>
      <c r="M89" s="45">
        <v>0</v>
      </c>
      <c r="N89" s="26"/>
      <c r="W89"/>
    </row>
    <row r="90" spans="1:24" ht="18.75" customHeight="1">
      <c r="A90" s="17" t="s">
        <v>100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2.4544320844722263</v>
      </c>
      <c r="M90" s="45">
        <v>0</v>
      </c>
      <c r="N90" s="63"/>
      <c r="X90"/>
    </row>
    <row r="91" spans="1:25" ht="18.75" customHeight="1">
      <c r="A91" s="34" t="s">
        <v>101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2.4045596115883474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7" ht="14.25"/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2017-04-24T21:22:44Z</dcterms:modified>
  <cp:category/>
  <cp:version/>
  <cp:contentType/>
  <cp:contentStatus/>
</cp:coreProperties>
</file>