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<sst xmlns="http://schemas.openxmlformats.org/spreadsheetml/2006/main" count="105" uniqueCount="103">
  <si>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</si>
  <si>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</si>
  <si>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</si>
  <si>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</si>
  <si>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</si>
  <si>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</si>
  <si>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</si>
  <si>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</si>
  <si>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</si>
  <si>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</si>
  <si>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</si>
  <si>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</si>
  <si>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</si>
  <si>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</si>
  <si>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</si>
  <si>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</si>
  <si>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</si>
  <si>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</si>
  <si>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</si>
  <si>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</si>
  <si>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</si>
  <si>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</si>
  <si>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</si>
  <si>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</si>
  <si>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</si>
  <si>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</si>
  <si>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</si>
  <si>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</si>
  <si>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</si>
  <si>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</si>
  <si>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</si>
  <si>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</si>
  <si>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</si>
  <si>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</si>
  <si>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</si>
  <si>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</si>
  <si>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</si>
  <si>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</si>
  <si>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</si>
  <si>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</si>
  <si>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</si>
  <si>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</si>
  <si>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</si>
  <si>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</si>
  <si>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</si>
  <si>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</si>
  <si>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</si>
  <si>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</si>
  <si>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</si>
  <si>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</si>
  <si>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</si>
  <si>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</si>
  <si>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</si>
  <si>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</si>
  <si>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</si>
  <si>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</si>
  <si>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</si>
  <si>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</si>
  <si>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</si>
  <si>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</si>
  <si>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</si>
  <si>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</si>
  <si>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</si>
  <si>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</si>
  <si>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</si>
  <si>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</si>
  <si>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</si>
  <si>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</si>
  <si>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</si>
  <si>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</si>
  <si>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</si>
  <si>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</si>
  <si>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</si>
  <si>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</si>
  <si>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</si>
  <si>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</si>
  <si>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</si>
  <si>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</si>
  <si>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</si>
  <si>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</si>
  <si>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</si>
  <si>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</si>
  <si>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</si>
  <si>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</si>
  <si>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</si>
  <si>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</si>
  <si>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</si>
  <si>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</si>
  <si>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</si>
  <si>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</si>
  <si>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</si>
  <si>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</si>
  <si>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</si>
  <si>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</si>
  <si>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</si>
  <si>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</si>
  <si>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</si>
  <si>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</si>
  <si>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</si>
  <si>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11/04/17 - VENCIMENTO 24/04/17</t>
  </si>
  <si>
    <t>5.3. Revisão de Remuneração pelo Transporte Coletivo (1)</t>
  </si>
  <si>
    <t>8. Tarifa de Remuneração por Passageiro (2)</t>
  </si>
  <si>
    <t>Nota: (1) Reembolso pedágio, 21/02 a 17/03/17, área 1.0, linha 1015-10.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</si>
</sst>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58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58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58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546250</v>
      </c>
      <c r="C7" s="10">
        <f>C8+C20+C24</f>
        <v>393313</v>
      </c>
      <c r="D7" s="10">
        <f>D8+D20+D24</f>
        <v>414798</v>
      </c>
      <c r="E7" s="10">
        <f>E8+E20+E24</f>
        <v>57021</v>
      </c>
      <c r="F7" s="10">
        <f aca="true" t="shared" si="0" ref="F7:M7">F8+F20+F24</f>
        <v>347408</v>
      </c>
      <c r="G7" s="10">
        <f t="shared" si="0"/>
        <v>559643</v>
      </c>
      <c r="H7" s="10">
        <f t="shared" si="0"/>
        <v>504329</v>
      </c>
      <c r="I7" s="10">
        <f t="shared" si="0"/>
        <v>450860</v>
      </c>
      <c r="J7" s="10">
        <f t="shared" si="0"/>
        <v>323722</v>
      </c>
      <c r="K7" s="10">
        <f t="shared" si="0"/>
        <v>399401</v>
      </c>
      <c r="L7" s="10">
        <f t="shared" si="0"/>
        <v>160841</v>
      </c>
      <c r="M7" s="10">
        <f t="shared" si="0"/>
        <v>95684</v>
      </c>
      <c r="N7" s="10">
        <f>+N8+N20+N24</f>
        <v>4253270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233071</v>
      </c>
      <c r="C8" s="12">
        <f>+C9+C12+C16</f>
        <v>179237</v>
      </c>
      <c r="D8" s="12">
        <f>+D9+D12+D16</f>
        <v>204651</v>
      </c>
      <c r="E8" s="12">
        <f>+E9+E12+E16</f>
        <v>26175</v>
      </c>
      <c r="F8" s="12">
        <f aca="true" t="shared" si="1" ref="F8:M8">+F9+F12+F16</f>
        <v>155967</v>
      </c>
      <c r="G8" s="12">
        <f t="shared" si="1"/>
        <v>260281</v>
      </c>
      <c r="H8" s="12">
        <f t="shared" si="1"/>
        <v>232012</v>
      </c>
      <c r="I8" s="12">
        <f t="shared" si="1"/>
        <v>212889</v>
      </c>
      <c r="J8" s="12">
        <f t="shared" si="1"/>
        <v>152490</v>
      </c>
      <c r="K8" s="12">
        <f t="shared" si="1"/>
        <v>179064</v>
      </c>
      <c r="L8" s="12">
        <f t="shared" si="1"/>
        <v>82072</v>
      </c>
      <c r="M8" s="12">
        <f t="shared" si="1"/>
        <v>50224</v>
      </c>
      <c r="N8" s="12">
        <f>SUM(B8:M8)</f>
        <v>1968133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20446</v>
      </c>
      <c r="C9" s="14">
        <v>20163</v>
      </c>
      <c r="D9" s="14">
        <v>14629</v>
      </c>
      <c r="E9" s="14">
        <v>1665</v>
      </c>
      <c r="F9" s="14">
        <v>11917</v>
      </c>
      <c r="G9" s="14">
        <v>22162</v>
      </c>
      <c r="H9" s="14">
        <v>27450</v>
      </c>
      <c r="I9" s="14">
        <v>13256</v>
      </c>
      <c r="J9" s="14">
        <v>16548</v>
      </c>
      <c r="K9" s="14">
        <v>14368</v>
      </c>
      <c r="L9" s="14">
        <v>9216</v>
      </c>
      <c r="M9" s="14">
        <v>6144</v>
      </c>
      <c r="N9" s="12">
        <f aca="true" t="shared" si="2" ref="N9:N19">SUM(B9:M9)</f>
        <v>177964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20446</v>
      </c>
      <c r="C10" s="14">
        <f>+C9-C11</f>
        <v>20163</v>
      </c>
      <c r="D10" s="14">
        <f>+D9-D11</f>
        <v>14629</v>
      </c>
      <c r="E10" s="14">
        <f>+E9-E11</f>
        <v>1665</v>
      </c>
      <c r="F10" s="14">
        <f aca="true" t="shared" si="3" ref="F10:M10">+F9-F11</f>
        <v>11917</v>
      </c>
      <c r="G10" s="14">
        <f t="shared" si="3"/>
        <v>22162</v>
      </c>
      <c r="H10" s="14">
        <f t="shared" si="3"/>
        <v>27450</v>
      </c>
      <c r="I10" s="14">
        <f t="shared" si="3"/>
        <v>13256</v>
      </c>
      <c r="J10" s="14">
        <f t="shared" si="3"/>
        <v>16548</v>
      </c>
      <c r="K10" s="14">
        <f t="shared" si="3"/>
        <v>14368</v>
      </c>
      <c r="L10" s="14">
        <f t="shared" si="3"/>
        <v>9216</v>
      </c>
      <c r="M10" s="14">
        <f t="shared" si="3"/>
        <v>6144</v>
      </c>
      <c r="N10" s="12">
        <f t="shared" si="2"/>
        <v>177964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177041</v>
      </c>
      <c r="C12" s="14">
        <f>C13+C14+C15</f>
        <v>136073</v>
      </c>
      <c r="D12" s="14">
        <f>D13+D14+D15</f>
        <v>162552</v>
      </c>
      <c r="E12" s="14">
        <f>E13+E14+E15</f>
        <v>21266</v>
      </c>
      <c r="F12" s="14">
        <f aca="true" t="shared" si="4" ref="F12:M12">F13+F14+F15</f>
        <v>122096</v>
      </c>
      <c r="G12" s="14">
        <f t="shared" si="4"/>
        <v>201999</v>
      </c>
      <c r="H12" s="14">
        <f t="shared" si="4"/>
        <v>173557</v>
      </c>
      <c r="I12" s="14">
        <f t="shared" si="4"/>
        <v>167562</v>
      </c>
      <c r="J12" s="14">
        <f t="shared" si="4"/>
        <v>114371</v>
      </c>
      <c r="K12" s="14">
        <f t="shared" si="4"/>
        <v>133737</v>
      </c>
      <c r="L12" s="14">
        <f t="shared" si="4"/>
        <v>62157</v>
      </c>
      <c r="M12" s="14">
        <f t="shared" si="4"/>
        <v>38246</v>
      </c>
      <c r="N12" s="12">
        <f t="shared" si="2"/>
        <v>1510657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87769</v>
      </c>
      <c r="C13" s="14">
        <v>68291</v>
      </c>
      <c r="D13" s="14">
        <v>79751</v>
      </c>
      <c r="E13" s="14">
        <v>10650</v>
      </c>
      <c r="F13" s="14">
        <v>59697</v>
      </c>
      <c r="G13" s="14">
        <v>99594</v>
      </c>
      <c r="H13" s="14">
        <v>90433</v>
      </c>
      <c r="I13" s="14">
        <v>84964</v>
      </c>
      <c r="J13" s="14">
        <v>56192</v>
      </c>
      <c r="K13" s="14">
        <v>65761</v>
      </c>
      <c r="L13" s="14">
        <v>29926</v>
      </c>
      <c r="M13" s="14">
        <v>18036</v>
      </c>
      <c r="N13" s="12">
        <f t="shared" si="2"/>
        <v>751064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84431</v>
      </c>
      <c r="C14" s="14">
        <v>61736</v>
      </c>
      <c r="D14" s="14">
        <v>79532</v>
      </c>
      <c r="E14" s="14">
        <v>9941</v>
      </c>
      <c r="F14" s="14">
        <v>58188</v>
      </c>
      <c r="G14" s="14">
        <v>93572</v>
      </c>
      <c r="H14" s="14">
        <v>77251</v>
      </c>
      <c r="I14" s="14">
        <v>79400</v>
      </c>
      <c r="J14" s="14">
        <v>54551</v>
      </c>
      <c r="K14" s="14">
        <v>64704</v>
      </c>
      <c r="L14" s="14">
        <v>30208</v>
      </c>
      <c r="M14" s="14">
        <v>19341</v>
      </c>
      <c r="N14" s="12">
        <f t="shared" si="2"/>
        <v>712855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4841</v>
      </c>
      <c r="C15" s="14">
        <v>6046</v>
      </c>
      <c r="D15" s="14">
        <v>3269</v>
      </c>
      <c r="E15" s="14">
        <v>675</v>
      </c>
      <c r="F15" s="14">
        <v>4211</v>
      </c>
      <c r="G15" s="14">
        <v>8833</v>
      </c>
      <c r="H15" s="14">
        <v>5873</v>
      </c>
      <c r="I15" s="14">
        <v>3198</v>
      </c>
      <c r="J15" s="14">
        <v>3628</v>
      </c>
      <c r="K15" s="14">
        <v>3272</v>
      </c>
      <c r="L15" s="14">
        <v>2023</v>
      </c>
      <c r="M15" s="14">
        <v>869</v>
      </c>
      <c r="N15" s="12">
        <f t="shared" si="2"/>
        <v>46738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35584</v>
      </c>
      <c r="C16" s="14">
        <f>C17+C18+C19</f>
        <v>23001</v>
      </c>
      <c r="D16" s="14">
        <f>D17+D18+D19</f>
        <v>27470</v>
      </c>
      <c r="E16" s="14">
        <f>E17+E18+E19</f>
        <v>3244</v>
      </c>
      <c r="F16" s="14">
        <f aca="true" t="shared" si="5" ref="F16:M16">F17+F18+F19</f>
        <v>21954</v>
      </c>
      <c r="G16" s="14">
        <f t="shared" si="5"/>
        <v>36120</v>
      </c>
      <c r="H16" s="14">
        <f t="shared" si="5"/>
        <v>31005</v>
      </c>
      <c r="I16" s="14">
        <f t="shared" si="5"/>
        <v>32071</v>
      </c>
      <c r="J16" s="14">
        <f t="shared" si="5"/>
        <v>21571</v>
      </c>
      <c r="K16" s="14">
        <f t="shared" si="5"/>
        <v>30959</v>
      </c>
      <c r="L16" s="14">
        <f t="shared" si="5"/>
        <v>10699</v>
      </c>
      <c r="M16" s="14">
        <f t="shared" si="5"/>
        <v>5834</v>
      </c>
      <c r="N16" s="12">
        <f t="shared" si="2"/>
        <v>279512</v>
      </c>
    </row>
    <row r="17" spans="1:25" ht="18.75" customHeight="1">
      <c r="A17" s="15" t="s">
        <v>16</v>
      </c>
      <c r="B17" s="14">
        <v>19682</v>
      </c>
      <c r="C17" s="14">
        <v>13826</v>
      </c>
      <c r="D17" s="14">
        <v>13744</v>
      </c>
      <c r="E17" s="14">
        <v>1807</v>
      </c>
      <c r="F17" s="14">
        <v>12002</v>
      </c>
      <c r="G17" s="14">
        <v>20764</v>
      </c>
      <c r="H17" s="14">
        <v>17547</v>
      </c>
      <c r="I17" s="14">
        <v>18950</v>
      </c>
      <c r="J17" s="14">
        <v>12097</v>
      </c>
      <c r="K17" s="14">
        <v>17408</v>
      </c>
      <c r="L17" s="14">
        <v>6212</v>
      </c>
      <c r="M17" s="14">
        <v>3151</v>
      </c>
      <c r="N17" s="12">
        <f t="shared" si="2"/>
        <v>157190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15395</v>
      </c>
      <c r="C18" s="14">
        <v>8599</v>
      </c>
      <c r="D18" s="14">
        <v>13462</v>
      </c>
      <c r="E18" s="14">
        <v>1402</v>
      </c>
      <c r="F18" s="14">
        <v>9535</v>
      </c>
      <c r="G18" s="14">
        <v>14586</v>
      </c>
      <c r="H18" s="14">
        <v>12875</v>
      </c>
      <c r="I18" s="14">
        <v>12795</v>
      </c>
      <c r="J18" s="14">
        <v>9179</v>
      </c>
      <c r="K18" s="14">
        <v>13189</v>
      </c>
      <c r="L18" s="14">
        <v>4284</v>
      </c>
      <c r="M18" s="14">
        <v>2601</v>
      </c>
      <c r="N18" s="12">
        <f t="shared" si="2"/>
        <v>117902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507</v>
      </c>
      <c r="C19" s="14">
        <v>576</v>
      </c>
      <c r="D19" s="14">
        <v>264</v>
      </c>
      <c r="E19" s="14">
        <v>35</v>
      </c>
      <c r="F19" s="14">
        <v>417</v>
      </c>
      <c r="G19" s="14">
        <v>770</v>
      </c>
      <c r="H19" s="14">
        <v>583</v>
      </c>
      <c r="I19" s="14">
        <v>326</v>
      </c>
      <c r="J19" s="14">
        <v>295</v>
      </c>
      <c r="K19" s="14">
        <v>362</v>
      </c>
      <c r="L19" s="14">
        <v>203</v>
      </c>
      <c r="M19" s="14">
        <v>82</v>
      </c>
      <c r="N19" s="12">
        <f t="shared" si="2"/>
        <v>4420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133822</v>
      </c>
      <c r="C20" s="18">
        <f>C21+C22+C23</f>
        <v>81596</v>
      </c>
      <c r="D20" s="18">
        <f>D21+D22+D23</f>
        <v>80102</v>
      </c>
      <c r="E20" s="18">
        <f>E21+E22+E23</f>
        <v>10690</v>
      </c>
      <c r="F20" s="18">
        <f aca="true" t="shared" si="6" ref="F20:M20">F21+F22+F23</f>
        <v>67034</v>
      </c>
      <c r="G20" s="18">
        <f t="shared" si="6"/>
        <v>108693</v>
      </c>
      <c r="H20" s="18">
        <f t="shared" si="6"/>
        <v>111278</v>
      </c>
      <c r="I20" s="18">
        <f t="shared" si="6"/>
        <v>105567</v>
      </c>
      <c r="J20" s="18">
        <f t="shared" si="6"/>
        <v>70212</v>
      </c>
      <c r="K20" s="18">
        <f t="shared" si="6"/>
        <v>106486</v>
      </c>
      <c r="L20" s="18">
        <f t="shared" si="6"/>
        <v>41505</v>
      </c>
      <c r="M20" s="18">
        <f t="shared" si="6"/>
        <v>23760</v>
      </c>
      <c r="N20" s="12">
        <f aca="true" t="shared" si="7" ref="N20:N26">SUM(B20:M20)</f>
        <v>940745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72688</v>
      </c>
      <c r="C21" s="14">
        <v>47408</v>
      </c>
      <c r="D21" s="14">
        <v>45869</v>
      </c>
      <c r="E21" s="14">
        <v>6197</v>
      </c>
      <c r="F21" s="14">
        <v>37923</v>
      </c>
      <c r="G21" s="14">
        <v>62014</v>
      </c>
      <c r="H21" s="14">
        <v>65867</v>
      </c>
      <c r="I21" s="14">
        <v>59827</v>
      </c>
      <c r="J21" s="14">
        <v>39151</v>
      </c>
      <c r="K21" s="14">
        <v>57689</v>
      </c>
      <c r="L21" s="14">
        <v>22363</v>
      </c>
      <c r="M21" s="14">
        <v>12514</v>
      </c>
      <c r="N21" s="12">
        <f t="shared" si="7"/>
        <v>529510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58646</v>
      </c>
      <c r="C22" s="14">
        <v>31935</v>
      </c>
      <c r="D22" s="14">
        <v>33016</v>
      </c>
      <c r="E22" s="14">
        <v>4278</v>
      </c>
      <c r="F22" s="14">
        <v>27605</v>
      </c>
      <c r="G22" s="14">
        <v>43685</v>
      </c>
      <c r="H22" s="14">
        <v>43221</v>
      </c>
      <c r="I22" s="14">
        <v>44080</v>
      </c>
      <c r="J22" s="14">
        <v>29597</v>
      </c>
      <c r="K22" s="14">
        <v>46971</v>
      </c>
      <c r="L22" s="14">
        <v>18261</v>
      </c>
      <c r="M22" s="14">
        <v>10842</v>
      </c>
      <c r="N22" s="12">
        <f t="shared" si="7"/>
        <v>392137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2488</v>
      </c>
      <c r="C23" s="14">
        <v>2253</v>
      </c>
      <c r="D23" s="14">
        <v>1217</v>
      </c>
      <c r="E23" s="14">
        <v>215</v>
      </c>
      <c r="F23" s="14">
        <v>1506</v>
      </c>
      <c r="G23" s="14">
        <v>2994</v>
      </c>
      <c r="H23" s="14">
        <v>2190</v>
      </c>
      <c r="I23" s="14">
        <v>1660</v>
      </c>
      <c r="J23" s="14">
        <v>1464</v>
      </c>
      <c r="K23" s="14">
        <v>1826</v>
      </c>
      <c r="L23" s="14">
        <v>881</v>
      </c>
      <c r="M23" s="14">
        <v>404</v>
      </c>
      <c r="N23" s="12">
        <f t="shared" si="7"/>
        <v>19098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179357</v>
      </c>
      <c r="C24" s="14">
        <f>C25+C26</f>
        <v>132480</v>
      </c>
      <c r="D24" s="14">
        <f>D25+D26</f>
        <v>130045</v>
      </c>
      <c r="E24" s="14">
        <f>E25+E26</f>
        <v>20156</v>
      </c>
      <c r="F24" s="14">
        <f aca="true" t="shared" si="8" ref="F24:M24">F25+F26</f>
        <v>124407</v>
      </c>
      <c r="G24" s="14">
        <f t="shared" si="8"/>
        <v>190669</v>
      </c>
      <c r="H24" s="14">
        <f t="shared" si="8"/>
        <v>161039</v>
      </c>
      <c r="I24" s="14">
        <f t="shared" si="8"/>
        <v>132404</v>
      </c>
      <c r="J24" s="14">
        <f t="shared" si="8"/>
        <v>101020</v>
      </c>
      <c r="K24" s="14">
        <f t="shared" si="8"/>
        <v>113851</v>
      </c>
      <c r="L24" s="14">
        <f t="shared" si="8"/>
        <v>37264</v>
      </c>
      <c r="M24" s="14">
        <f t="shared" si="8"/>
        <v>21700</v>
      </c>
      <c r="N24" s="12">
        <f t="shared" si="7"/>
        <v>1344392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74551</v>
      </c>
      <c r="C25" s="14">
        <v>62020</v>
      </c>
      <c r="D25" s="14">
        <v>60858</v>
      </c>
      <c r="E25" s="14">
        <v>10309</v>
      </c>
      <c r="F25" s="14">
        <v>57518</v>
      </c>
      <c r="G25" s="14">
        <v>93506</v>
      </c>
      <c r="H25" s="14">
        <v>82525</v>
      </c>
      <c r="I25" s="14">
        <v>58871</v>
      </c>
      <c r="J25" s="14">
        <v>49637</v>
      </c>
      <c r="K25" s="14">
        <v>49653</v>
      </c>
      <c r="L25" s="14">
        <v>16523</v>
      </c>
      <c r="M25" s="14">
        <v>8456</v>
      </c>
      <c r="N25" s="12">
        <f t="shared" si="7"/>
        <v>624427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104806</v>
      </c>
      <c r="C26" s="14">
        <v>70460</v>
      </c>
      <c r="D26" s="14">
        <v>69187</v>
      </c>
      <c r="E26" s="14">
        <v>9847</v>
      </c>
      <c r="F26" s="14">
        <v>66889</v>
      </c>
      <c r="G26" s="14">
        <v>97163</v>
      </c>
      <c r="H26" s="14">
        <v>78514</v>
      </c>
      <c r="I26" s="14">
        <v>73533</v>
      </c>
      <c r="J26" s="14">
        <v>51383</v>
      </c>
      <c r="K26" s="14">
        <v>64198</v>
      </c>
      <c r="L26" s="14">
        <v>20741</v>
      </c>
      <c r="M26" s="14">
        <v>13244</v>
      </c>
      <c r="N26" s="12">
        <f t="shared" si="7"/>
        <v>719965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1108323.8125250002</v>
      </c>
      <c r="C36" s="60">
        <f aca="true" t="shared" si="11" ref="C36:M36">C37+C38+C39+C40</f>
        <v>771134.7745465</v>
      </c>
      <c r="D36" s="60">
        <f t="shared" si="11"/>
        <v>762764.3522399</v>
      </c>
      <c r="E36" s="60">
        <f t="shared" si="11"/>
        <v>143986.71898639997</v>
      </c>
      <c r="F36" s="60">
        <f t="shared" si="11"/>
        <v>736110.1493064001</v>
      </c>
      <c r="G36" s="60">
        <f t="shared" si="11"/>
        <v>940288.0422000001</v>
      </c>
      <c r="H36" s="60">
        <f t="shared" si="11"/>
        <v>991836.2961</v>
      </c>
      <c r="I36" s="60">
        <f t="shared" si="11"/>
        <v>865452.874148</v>
      </c>
      <c r="J36" s="60">
        <f t="shared" si="11"/>
        <v>699912.4746646</v>
      </c>
      <c r="K36" s="60">
        <f t="shared" si="11"/>
        <v>825627.81479376</v>
      </c>
      <c r="L36" s="60">
        <f t="shared" si="11"/>
        <v>394773.7217326299</v>
      </c>
      <c r="M36" s="60">
        <f t="shared" si="11"/>
        <v>230071.53653504</v>
      </c>
      <c r="N36" s="60">
        <f>N37+N38+N39+N40</f>
        <v>8470282.56777823</v>
      </c>
    </row>
    <row r="37" spans="1:14" ht="18.75" customHeight="1">
      <c r="A37" s="57" t="s">
        <v>54</v>
      </c>
      <c r="B37" s="54">
        <f aca="true" t="shared" si="12" ref="B37:M37">B29*B7</f>
        <v>1108450.5</v>
      </c>
      <c r="C37" s="54">
        <f t="shared" si="12"/>
        <v>771050.8052</v>
      </c>
      <c r="D37" s="54">
        <f t="shared" si="12"/>
        <v>752775.4103999999</v>
      </c>
      <c r="E37" s="54">
        <f t="shared" si="12"/>
        <v>143698.62209999998</v>
      </c>
      <c r="F37" s="54">
        <f t="shared" si="12"/>
        <v>736157.552</v>
      </c>
      <c r="G37" s="54">
        <f t="shared" si="12"/>
        <v>940480.0615000001</v>
      </c>
      <c r="H37" s="54">
        <f t="shared" si="12"/>
        <v>991762.9785</v>
      </c>
      <c r="I37" s="54">
        <f t="shared" si="12"/>
        <v>865470.856</v>
      </c>
      <c r="J37" s="54">
        <f t="shared" si="12"/>
        <v>699854.5918</v>
      </c>
      <c r="K37" s="54">
        <f t="shared" si="12"/>
        <v>825521.9269</v>
      </c>
      <c r="L37" s="54">
        <f t="shared" si="12"/>
        <v>394687.7299</v>
      </c>
      <c r="M37" s="54">
        <f t="shared" si="12"/>
        <v>230053.0412</v>
      </c>
      <c r="N37" s="56">
        <f>SUM(B37:M37)</f>
        <v>8459964.0755</v>
      </c>
    </row>
    <row r="38" spans="1:14" ht="18.75" customHeight="1">
      <c r="A38" s="57" t="s">
        <v>55</v>
      </c>
      <c r="B38" s="54">
        <f aca="true" t="shared" si="13" ref="B38:M38">B30*B7</f>
        <v>-3383.767475</v>
      </c>
      <c r="C38" s="54">
        <f t="shared" si="13"/>
        <v>-2308.5506535</v>
      </c>
      <c r="D38" s="54">
        <f t="shared" si="13"/>
        <v>-2302.1081601</v>
      </c>
      <c r="E38" s="54">
        <f t="shared" si="13"/>
        <v>-358.1831136</v>
      </c>
      <c r="F38" s="54">
        <f t="shared" si="13"/>
        <v>-2208.8026936</v>
      </c>
      <c r="G38" s="54">
        <f t="shared" si="13"/>
        <v>-2854.1793000000002</v>
      </c>
      <c r="H38" s="54">
        <f t="shared" si="13"/>
        <v>-2824.2424</v>
      </c>
      <c r="I38" s="54">
        <f t="shared" si="13"/>
        <v>-2564.581852</v>
      </c>
      <c r="J38" s="54">
        <f t="shared" si="13"/>
        <v>-2060.7171354</v>
      </c>
      <c r="K38" s="54">
        <f t="shared" si="13"/>
        <v>-2496.35210624</v>
      </c>
      <c r="L38" s="54">
        <f t="shared" si="13"/>
        <v>-1185.16816737</v>
      </c>
      <c r="M38" s="54">
        <f t="shared" si="13"/>
        <v>-700.54466496</v>
      </c>
      <c r="N38" s="25">
        <f>SUM(B38:M38)</f>
        <v>-25247.197721770004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10129.65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-48515.62</v>
      </c>
      <c r="C42" s="25">
        <f aca="true" t="shared" si="15" ref="C42:M42">+C43+C46+C54+C55</f>
        <v>-76619.4</v>
      </c>
      <c r="D42" s="25">
        <f t="shared" si="15"/>
        <v>-55590.2</v>
      </c>
      <c r="E42" s="25">
        <f t="shared" si="15"/>
        <v>-6827</v>
      </c>
      <c r="F42" s="25">
        <f t="shared" si="15"/>
        <v>-45284.6</v>
      </c>
      <c r="G42" s="25">
        <f t="shared" si="15"/>
        <v>-84215.6</v>
      </c>
      <c r="H42" s="25">
        <f t="shared" si="15"/>
        <v>-104810</v>
      </c>
      <c r="I42" s="25">
        <f t="shared" si="15"/>
        <v>-50372.8</v>
      </c>
      <c r="J42" s="25">
        <f t="shared" si="15"/>
        <v>-62882.4</v>
      </c>
      <c r="K42" s="25">
        <f t="shared" si="15"/>
        <v>-54598.4</v>
      </c>
      <c r="L42" s="25">
        <f t="shared" si="15"/>
        <v>-35020.8</v>
      </c>
      <c r="M42" s="25">
        <f t="shared" si="15"/>
        <v>-23347.2</v>
      </c>
      <c r="N42" s="25">
        <f>+N43+N46+N54+N55</f>
        <v>-648084.02</v>
      </c>
    </row>
    <row r="43" spans="1:14" ht="18.75" customHeight="1">
      <c r="A43" s="17" t="s">
        <v>59</v>
      </c>
      <c r="B43" s="26">
        <f>B44+B45</f>
        <v>-77694.8</v>
      </c>
      <c r="C43" s="26">
        <f>C44+C45</f>
        <v>-76619.4</v>
      </c>
      <c r="D43" s="26">
        <f>D44+D45</f>
        <v>-55590.2</v>
      </c>
      <c r="E43" s="26">
        <f>E44+E45</f>
        <v>-6327</v>
      </c>
      <c r="F43" s="26">
        <f aca="true" t="shared" si="16" ref="F43:M43">F44+F45</f>
        <v>-45284.6</v>
      </c>
      <c r="G43" s="26">
        <f t="shared" si="16"/>
        <v>-84215.6</v>
      </c>
      <c r="H43" s="26">
        <f t="shared" si="16"/>
        <v>-104310</v>
      </c>
      <c r="I43" s="26">
        <f t="shared" si="16"/>
        <v>-50372.8</v>
      </c>
      <c r="J43" s="26">
        <f t="shared" si="16"/>
        <v>-62882.4</v>
      </c>
      <c r="K43" s="26">
        <f t="shared" si="16"/>
        <v>-54598.4</v>
      </c>
      <c r="L43" s="26">
        <f t="shared" si="16"/>
        <v>-35020.8</v>
      </c>
      <c r="M43" s="26">
        <f t="shared" si="16"/>
        <v>-23347.2</v>
      </c>
      <c r="N43" s="25">
        <f aca="true" t="shared" si="17" ref="N43:N55">SUM(B43:M43)</f>
        <v>-676263.2000000001</v>
      </c>
    </row>
    <row r="44" spans="1:25" ht="18.75" customHeight="1">
      <c r="A44" s="13" t="s">
        <v>60</v>
      </c>
      <c r="B44" s="20">
        <f>ROUND(-B9*$D$3,2)</f>
        <v>-77694.8</v>
      </c>
      <c r="C44" s="20">
        <f>ROUND(-C9*$D$3,2)</f>
        <v>-76619.4</v>
      </c>
      <c r="D44" s="20">
        <f>ROUND(-D9*$D$3,2)</f>
        <v>-55590.2</v>
      </c>
      <c r="E44" s="20">
        <f>ROUND(-E9*$D$3,2)</f>
        <v>-6327</v>
      </c>
      <c r="F44" s="20">
        <f aca="true" t="shared" si="18" ref="F44:M44">ROUND(-F9*$D$3,2)</f>
        <v>-45284.6</v>
      </c>
      <c r="G44" s="20">
        <f t="shared" si="18"/>
        <v>-84215.6</v>
      </c>
      <c r="H44" s="20">
        <f t="shared" si="18"/>
        <v>-104310</v>
      </c>
      <c r="I44" s="20">
        <f t="shared" si="18"/>
        <v>-50372.8</v>
      </c>
      <c r="J44" s="20">
        <f t="shared" si="18"/>
        <v>-62882.4</v>
      </c>
      <c r="K44" s="20">
        <f t="shared" si="18"/>
        <v>-54598.4</v>
      </c>
      <c r="L44" s="20">
        <f t="shared" si="18"/>
        <v>-35020.8</v>
      </c>
      <c r="M44" s="20">
        <f t="shared" si="18"/>
        <v>-23347.2</v>
      </c>
      <c r="N44" s="46">
        <f t="shared" si="17"/>
        <v>-676263.2000000001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29179.18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29179.18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1059808.192525</v>
      </c>
      <c r="C57" s="29">
        <f t="shared" si="21"/>
        <v>694515.3745464999</v>
      </c>
      <c r="D57" s="29">
        <f t="shared" si="21"/>
        <v>707174.1522399001</v>
      </c>
      <c r="E57" s="29">
        <f t="shared" si="21"/>
        <v>137159.71898639997</v>
      </c>
      <c r="F57" s="29">
        <f t="shared" si="21"/>
        <v>690825.5493064001</v>
      </c>
      <c r="G57" s="29">
        <f t="shared" si="21"/>
        <v>856072.4422000002</v>
      </c>
      <c r="H57" s="29">
        <f t="shared" si="21"/>
        <v>887026.2961</v>
      </c>
      <c r="I57" s="29">
        <f t="shared" si="21"/>
        <v>815080.074148</v>
      </c>
      <c r="J57" s="29">
        <f t="shared" si="21"/>
        <v>637030.0746646</v>
      </c>
      <c r="K57" s="29">
        <f t="shared" si="21"/>
        <v>771029.4147937599</v>
      </c>
      <c r="L57" s="29">
        <f t="shared" si="21"/>
        <v>359752.92173262994</v>
      </c>
      <c r="M57" s="29">
        <f t="shared" si="21"/>
        <v>206724.33653504</v>
      </c>
      <c r="N57" s="29">
        <f>SUM(B57:M57)</f>
        <v>7822198.54777823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1059808.2</v>
      </c>
      <c r="C60" s="36">
        <f aca="true" t="shared" si="22" ref="C60:M60">SUM(C61:C74)</f>
        <v>694515.38</v>
      </c>
      <c r="D60" s="36">
        <f t="shared" si="22"/>
        <v>707174.15</v>
      </c>
      <c r="E60" s="36">
        <f t="shared" si="22"/>
        <v>137159.72</v>
      </c>
      <c r="F60" s="36">
        <f t="shared" si="22"/>
        <v>690825.55</v>
      </c>
      <c r="G60" s="36">
        <f t="shared" si="22"/>
        <v>856072.44</v>
      </c>
      <c r="H60" s="36">
        <f t="shared" si="22"/>
        <v>887026.3</v>
      </c>
      <c r="I60" s="36">
        <f t="shared" si="22"/>
        <v>815080.08</v>
      </c>
      <c r="J60" s="36">
        <f t="shared" si="22"/>
        <v>637030.07</v>
      </c>
      <c r="K60" s="36">
        <f t="shared" si="22"/>
        <v>771029.42</v>
      </c>
      <c r="L60" s="36">
        <f t="shared" si="22"/>
        <v>359752.92</v>
      </c>
      <c r="M60" s="36">
        <f t="shared" si="22"/>
        <v>206724.34</v>
      </c>
      <c r="N60" s="29">
        <f>SUM(N61:N74)</f>
        <v>7822198.57</v>
      </c>
    </row>
    <row r="61" spans="1:15" ht="18.75" customHeight="1">
      <c r="A61" s="17" t="s">
        <v>73</v>
      </c>
      <c r="B61" s="36">
        <v>199604.03</v>
      </c>
      <c r="C61" s="36">
        <v>205394.9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404998.93</v>
      </c>
      <c r="O61"/>
    </row>
    <row r="62" spans="1:15" ht="18.75" customHeight="1">
      <c r="A62" s="17" t="s">
        <v>74</v>
      </c>
      <c r="B62" s="36">
        <v>860204.17</v>
      </c>
      <c r="C62" s="36">
        <v>489120.48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1349324.65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707174.15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707174.15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137159.72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137159.72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690825.55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690825.55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856072.44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856072.44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692727.15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692727.15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194299.15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194299.15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815080.08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815080.08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637030.07</v>
      </c>
      <c r="K70" s="35">
        <v>0</v>
      </c>
      <c r="L70" s="35">
        <v>0</v>
      </c>
      <c r="M70" s="35">
        <v>0</v>
      </c>
      <c r="N70" s="29">
        <f t="shared" si="23"/>
        <v>637030.07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771029.42</v>
      </c>
      <c r="L71" s="35">
        <v>0</v>
      </c>
      <c r="M71" s="61"/>
      <c r="N71" s="26">
        <f t="shared" si="23"/>
        <v>771029.42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359752.92</v>
      </c>
      <c r="M72" s="35">
        <v>0</v>
      </c>
      <c r="N72" s="29">
        <f t="shared" si="23"/>
        <v>359752.92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206724.34</v>
      </c>
      <c r="N73" s="26">
        <f t="shared" si="23"/>
        <v>206724.34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2.2729570986336465</v>
      </c>
      <c r="C78" s="44">
        <v>2.2307064550306075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1.978463417813819</v>
      </c>
      <c r="C79" s="44">
        <v>1.8661235512754957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1.814460779077768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2.5251524699040697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2.118863553246903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1.6801568896600156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1.9765077747363997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1.9329363935000659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1.9195601165505922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2.162078804235115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2.067165116746728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2.4544346387589604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2.40449329600602</v>
      </c>
      <c r="N90" s="50"/>
      <c r="Y90"/>
    </row>
    <row r="91" spans="1:13" ht="48.7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2017-04-20T13:41:44Z</dcterms:modified>
  <cp:category/>
  <cp:version/>
  <cp:contentType/>
  <cp:contentStatus/>
</cp:coreProperties>
</file>