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CONCESSÃO'!$A$1:$K$131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<sst xmlns="http://schemas.openxmlformats.org/spreadsheetml/2006/main" count="135" uniqueCount="201">
  <si>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</si>
  <si>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</si>
  <si>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</si>
  <si>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</si>
  <si>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</si>
  <si>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</si>
  <si>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</si>
  <si>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</si>
  <si>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</si>
  <si>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</si>
  <si>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</si>
  <si>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</si>
  <si>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</si>
  <si>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</si>
  <si>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</si>
  <si>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</si>
  <si>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</si>
  <si>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</si>
  <si>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</si>
  <si>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</si>
  <si>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</si>
  <si>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</si>
  <si>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</si>
  <si>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</si>
  <si>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</si>
  <si>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</si>
  <si>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</si>
  <si>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</si>
  <si>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</si>
  <si>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</si>
  <si>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</si>
  <si>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</si>
  <si>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</si>
  <si>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</si>
  <si>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</si>
  <si>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</si>
  <si>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</si>
  <si>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</si>
  <si>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</si>
  <si>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</si>
  <si>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</si>
  <si>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</si>
  <si>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</si>
  <si>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</si>
  <si>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</si>
  <si>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</si>
  <si>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</si>
  <si>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</si>
  <si>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</si>
  <si>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</si>
  <si>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</si>
  <si>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</si>
  <si>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</si>
  <si>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</si>
  <si>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</si>
  <si>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</si>
  <si>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</si>
  <si>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</si>
  <si>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</si>
  <si>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</si>
  <si>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</si>
  <si>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</si>
  <si>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</si>
  <si>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</si>
  <si>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</si>
  <si>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</si>
  <si>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</si>
  <si>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</si>
  <si>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</si>
  <si>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</si>
  <si>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</si>
  <si>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</si>
  <si>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</si>
  <si>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</si>
  <si>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</si>
  <si>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</si>
  <si>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</si>
  <si>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</si>
  <si>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</si>
  <si>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</si>
  <si>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</si>
  <si>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</si>
  <si>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</si>
  <si>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</si>
  <si>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</si>
  <si>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</si>
  <si>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</si>
  <si>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</si>
  <si>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</si>
  <si>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</si>
  <si>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</si>
  <si>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</si>
  <si>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</si>
  <si>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</si>
  <si>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</si>
  <si>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</si>
  <si>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</si>
  <si>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</si>
  <si>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</si>
  <si>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</si>
  <si>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</si>
  <si>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</si>
  <si>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</si>
  <si>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</si>
  <si>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</si>
  <si>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</si>
  <si>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</si>
  <si>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</si>
  <si>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</si>
  <si>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</si>
  <si>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</si>
  <si>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</si>
  <si>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</si>
  <si>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</si>
  <si>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</si>
  <si>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</si>
  <si>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</si>
  <si>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Consórcio Via Sul</t>
  </si>
  <si>
    <t>8.5. Consórcio Via Sul</t>
  </si>
  <si>
    <t>8.6. Via Sul Transportes Urbanos Ltda.</t>
  </si>
  <si>
    <t>8.7. Tupi Transportes Urbanos Piratininga Ltda.</t>
  </si>
  <si>
    <t>8.8. Mobibrasil Transp Urbano Ltda.</t>
  </si>
  <si>
    <t>8.9. Viação Cidade Dutra Ltda.</t>
  </si>
  <si>
    <t>8.10. Consórcio Unisul</t>
  </si>
  <si>
    <t>8.11. VIP - Transportes Urbanos Ltda.</t>
  </si>
  <si>
    <t>8.12. Viação Campo Belo Ltda.</t>
  </si>
  <si>
    <t>8.13. Transkuba Transportes Gerais Ltda.</t>
  </si>
  <si>
    <t>8.14. Viação Gatusa Transportes Urb. Ltda.</t>
  </si>
  <si>
    <t>8.15. Consórcio Sete</t>
  </si>
  <si>
    <t>8.16. Viação Gato Preto Ltda.</t>
  </si>
  <si>
    <t>8.17. Transpass Transp. de Pass. Ltda</t>
  </si>
  <si>
    <t>8.18. Ambiental Transportes Urbanos S.A.</t>
  </si>
  <si>
    <t>8.19. Express Transportes Urbanos Ltda</t>
  </si>
  <si>
    <t>OPERAÇÃO 19/02/17 - VENCIMENTO 06/03/17</t>
  </si>
  <si>
    <t xml:space="preserve">6.3. Revisão de Remuneração pelo Transporte Coletivo </t>
  </si>
  <si>
    <t>OPERAÇÃO 18/02/17 - VENCIMENTO 06/03/17</t>
  </si>
  <si>
    <t>OPERAÇÃO 17/02/17 - VENCIMENTO 06/03/17</t>
  </si>
  <si>
    <t>OPERAÇÃO 20/02/17 - VENCIMENTO 07/03/17</t>
  </si>
  <si>
    <t>OPERAÇÃO 21/02/17 - VENCIMENTO 08/03/17</t>
  </si>
  <si>
    <t>OPERAÇÃO 22/02/17 - VENCIMENTO 09/03/17</t>
  </si>
  <si>
    <t>OPERAÇÃO 23/02/17 - VENCIMENTO 10/03/17</t>
  </si>
  <si>
    <t>OPERAÇÃO 24/02/17 - VENCIMENTO 13/03/17</t>
  </si>
  <si>
    <t>OPERAÇÃO 25/02/17 - VENCIMENTO 13/03/17</t>
  </si>
  <si>
    <t>OPERAÇÃO 26/02/17 - VENCIMENTO 13/03/17</t>
  </si>
  <si>
    <t>OPERAÇÃO 27/02/17 - VENCIMENTO 13/03/17</t>
  </si>
  <si>
    <t>OPERAÇÃO 28/02/17 - VENCIMENTO 13/03/17</t>
  </si>
  <si>
    <t>OPERAÇÃO 01/03/17 - VENCIMENTO 14/03/17</t>
  </si>
  <si>
    <t>OPERAÇÃO 02/03/17 - VENCIMENTO 15/03/17</t>
  </si>
  <si>
    <t>OPERAÇÃO 03/03/17 - VENCIMENTO 16/03/17</t>
  </si>
  <si>
    <t>OPERAÇÃO 04/03/17 - VENCIMENTO 16/03/17</t>
  </si>
  <si>
    <t>OPERAÇÃO 05/03/17 - VENCIMENTO 16/03/17</t>
  </si>
  <si>
    <t>OPERAÇÃO 06/03/17 - VENCIMENTO 16/03/17</t>
  </si>
  <si>
    <t>OPERAÇÃO 07/03/17 - VENCIMENTO 17/03/17</t>
  </si>
  <si>
    <t>OPERAÇÃO 08/03/17 - VENCIMENTO 20/03/17</t>
  </si>
  <si>
    <t>OPERAÇÃO 09/03/17 - VENCIMENTO 21/03/17</t>
  </si>
  <si>
    <t>OPERAÇÃO 12/03/17 - VENCIMENTO 22/03/17</t>
  </si>
  <si>
    <t>OPERAÇÃO 10/03/17 - VENCIMENTO 22/03/17</t>
  </si>
  <si>
    <t>OPERAÇÃO 11/03/17 - VENCIMENTO 22/03/17</t>
  </si>
  <si>
    <t>OPERAÇÃO 13/03/17 - VENCIMENTO 23/03/17</t>
  </si>
  <si>
    <t>OPERAÇÃO 14/03/17 - VENCIMENTO 24/03/17</t>
  </si>
  <si>
    <t>OPERAÇÃO 15/03/17 - VENCIMENTO 27/03/17</t>
  </si>
  <si>
    <t>OPERAÇÃO 16/03/17 - VENCIMENTO 28/03/17</t>
  </si>
  <si>
    <t>OPERAÇÃO 17/03/17 - VENCIMENTO 29/03/17</t>
  </si>
  <si>
    <t>OPERAÇÃO 18/03/17 - VENCIMENTO 29/03/17</t>
  </si>
  <si>
    <t>OPERAÇÃO 19/03/17 - VENCIMENTO 29/03/17</t>
  </si>
  <si>
    <t>OPERAÇÃO 20/03/17 - VENCIMENTO 30/03/17</t>
  </si>
  <si>
    <t>OPERAÇÃO 21/03/17 - VENCIMENTO 31/03/17</t>
  </si>
  <si>
    <t>OPERAÇÃO 22/03/17 - VENCIMENTO 03/04/17</t>
  </si>
  <si>
    <t>OPERAÇÃO 23/03/17 - VENCIMENTO 04/04/17</t>
  </si>
  <si>
    <t>OPERAÇÃO 24/03/17 - VENCIMENTO 05/04/17</t>
  </si>
  <si>
    <t>OPERAÇÃO 25/03/17 - VENCIMENTO 05/04/17</t>
  </si>
  <si>
    <t>OPERAÇÃO 26/03/17 - VENCIMENTO 05/04/17</t>
  </si>
  <si>
    <t>OPERAÇÃO 27/03/17 - VENCIMENTO 06/04/17</t>
  </si>
  <si>
    <t>OPERAÇÃO 28/03/17 - VENCIMENTO 07/04/17</t>
  </si>
  <si>
    <t>OPERAÇÃO 29/03/17 - VENCIMENTO 10/04/17</t>
  </si>
  <si>
    <t>OPERAÇÃO 30/03/17 - VENCIMENTO 11/04/17</t>
  </si>
  <si>
    <t>OPERAÇÃO 31/03/17 - VENCIMENTO 12/04/17</t>
  </si>
  <si>
    <t>OPERAÇÃO 01/04/17 - VENCIMENTO 12/04/17</t>
  </si>
  <si>
    <t>OPERAÇÃO 02/04/17 - VENCIMENTO 12/04/17</t>
  </si>
  <si>
    <t>OPERAÇÃO 03/04/17 - VENCIMENTO 13/04/17</t>
  </si>
  <si>
    <t>OPERAÇÃO 04/04/17 - VENCIMENTO 17/04/17</t>
  </si>
  <si>
    <t>OPERAÇÃO 05/04/17 - VENCIMENTO 17/04/17</t>
  </si>
  <si>
    <t>OPERAÇÃO 06/04/17 - VENCIMENTO 18/04/17</t>
  </si>
  <si>
    <t>OPERAÇÃO 09/04/17 - VENCIMENTO 19/04/17</t>
  </si>
  <si>
    <t>OPERAÇÃO 07/04/17 - VENCIMENTO 19/04/17</t>
  </si>
  <si>
    <t>OPERAÇÃO 08/04/17 - VENCIMENTO 19/04/17</t>
  </si>
  <si>
    <t>OPERAÇÃO 10/04/17 - VENCIMENTO 20/04/17</t>
  </si>
  <si>
    <t>OPERAÇÃO 11/04/17 - VENCIMENTO 24/04/17</t>
  </si>
  <si>
    <t>OPERAÇÃO 12/04/17 - VENCIMENTO 25/04/17</t>
  </si>
  <si>
    <t>OPERAÇÃO 13/04/17 - VENCIMENTO 26/04/17</t>
  </si>
  <si>
    <t>OPERAÇÃO 14/04/17 - VENCIMENTO 26/04/17</t>
  </si>
  <si>
    <t>OPERAÇÃO 15/04/17 - VENCIMENTO 26/04/17</t>
  </si>
  <si>
    <t>OPERAÇÃO 16/04/17 - VENCIMENTO 26/04/17</t>
  </si>
  <si>
    <t>OPERAÇÃO 17/04/17 - VENCIMENTO 27/04/17</t>
  </si>
  <si>
    <t>OPERAÇÃO 18/04/17 - VENCIMENTO 28/04/17</t>
  </si>
  <si>
    <t>OPERAÇÃO 19/04/17 - VENCIMENTO 02/05/17</t>
  </si>
  <si>
    <t>OPERAÇÃO 20/04/17 - VENCIMENTO 03/05/17</t>
  </si>
  <si>
    <t>OPERAÇÃO 21/04/17 - VENCIMENTO 03/05/17</t>
  </si>
  <si>
    <t>OPERAÇÃO 22/04/17 - VENCIMENTO 03/05/17</t>
  </si>
  <si>
    <t>OPERAÇÃO 23/04/17 - VENCIMENTO 03/05/17</t>
  </si>
  <si>
    <t>OPERAÇÃO 24/04/17 - VENCIMENTO 04/05/17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</si>
</sst>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1" fontId="43" fillId="0" borderId="0" xfId="46" applyNumberFormat="1" applyFont="1" applyBorder="1" applyAlignment="1">
      <alignment vertical="center"/>
    </xf>
    <xf numFmtId="171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2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3" fontId="32" fillId="35" borderId="4" xfId="46" applyNumberFormat="1" applyFont="1" applyFill="1" applyBorder="1" applyAlignment="1">
      <alignment horizontal="center" vertical="center"/>
    </xf>
    <xf numFmtId="172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5"/>
  <sheetViews>
    <sheetView showGridLines="0" tabSelected="1" zoomScale="80" zoomScaleNormal="80" zoomScaleSheetLayoutView="70" zoomScalePageLayoutView="0" workbookViewId="0" topLeftCell="A1">
      <selection activeCell="A1" sqref="A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7" t="s">
        <v>78</v>
      </c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1:11" ht="21">
      <c r="A2" s="78" t="s">
        <v>200</v>
      </c>
      <c r="B2" s="78"/>
      <c r="C2" s="78"/>
      <c r="D2" s="78"/>
      <c r="E2" s="78"/>
      <c r="F2" s="78"/>
      <c r="G2" s="78"/>
      <c r="H2" s="78"/>
      <c r="I2" s="78"/>
      <c r="J2" s="78"/>
      <c r="K2" s="78"/>
    </row>
    <row r="3" spans="1:11" ht="15.75">
      <c r="A3" s="4"/>
      <c r="B3" s="5"/>
      <c r="C3" s="4" t="s">
        <v>13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9" t="s">
        <v>14</v>
      </c>
      <c r="B4" s="81" t="s">
        <v>91</v>
      </c>
      <c r="C4" s="82"/>
      <c r="D4" s="82"/>
      <c r="E4" s="82"/>
      <c r="F4" s="82"/>
      <c r="G4" s="82"/>
      <c r="H4" s="82"/>
      <c r="I4" s="82"/>
      <c r="J4" s="83"/>
      <c r="K4" s="80" t="s">
        <v>15</v>
      </c>
    </row>
    <row r="5" spans="1:11" ht="38.25">
      <c r="A5" s="79"/>
      <c r="B5" s="28" t="s">
        <v>7</v>
      </c>
      <c r="C5" s="28" t="s">
        <v>8</v>
      </c>
      <c r="D5" s="28" t="s">
        <v>9</v>
      </c>
      <c r="E5" s="28" t="s">
        <v>117</v>
      </c>
      <c r="F5" s="28" t="s">
        <v>10</v>
      </c>
      <c r="G5" s="28" t="s">
        <v>11</v>
      </c>
      <c r="H5" s="28" t="s">
        <v>12</v>
      </c>
      <c r="I5" s="84" t="s">
        <v>90</v>
      </c>
      <c r="J5" s="84" t="s">
        <v>89</v>
      </c>
      <c r="K5" s="79"/>
    </row>
    <row r="6" spans="1:11" ht="18.75" customHeight="1">
      <c r="A6" s="79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5"/>
      <c r="J6" s="85"/>
      <c r="K6" s="79"/>
    </row>
    <row r="7" spans="1:12" ht="17.25" customHeight="1">
      <c r="A7" s="8" t="s">
        <v>27</v>
      </c>
      <c r="B7" s="9">
        <f aca="true" t="shared" si="0" ref="B7:K7">+B8+B20+B24+B27</f>
        <v>180025</v>
      </c>
      <c r="C7" s="9">
        <f t="shared" si="0"/>
        <v>240329</v>
      </c>
      <c r="D7" s="9">
        <f t="shared" si="0"/>
        <v>256140</v>
      </c>
      <c r="E7" s="9">
        <f t="shared" si="0"/>
        <v>147142</v>
      </c>
      <c r="F7" s="9">
        <f t="shared" si="0"/>
        <v>247265</v>
      </c>
      <c r="G7" s="9">
        <f t="shared" si="0"/>
        <v>410040</v>
      </c>
      <c r="H7" s="9">
        <f t="shared" si="0"/>
        <v>142767</v>
      </c>
      <c r="I7" s="9">
        <f t="shared" si="0"/>
        <v>25211</v>
      </c>
      <c r="J7" s="9">
        <f t="shared" si="0"/>
        <v>121863</v>
      </c>
      <c r="K7" s="9">
        <f t="shared" si="0"/>
        <v>1770782</v>
      </c>
      <c r="L7" s="52"/>
    </row>
    <row r="8" spans="1:11" ht="17.25" customHeight="1">
      <c r="A8" s="10" t="s">
        <v>97</v>
      </c>
      <c r="B8" s="11">
        <f>B9+B12+B16</f>
        <v>89411</v>
      </c>
      <c r="C8" s="11">
        <f aca="true" t="shared" si="1" ref="C8:J8">C9+C12+C16</f>
        <v>124815</v>
      </c>
      <c r="D8" s="11">
        <f t="shared" si="1"/>
        <v>123338</v>
      </c>
      <c r="E8" s="11">
        <f t="shared" si="1"/>
        <v>77062</v>
      </c>
      <c r="F8" s="11">
        <f t="shared" si="1"/>
        <v>119741</v>
      </c>
      <c r="G8" s="11">
        <f t="shared" si="1"/>
        <v>202919</v>
      </c>
      <c r="H8" s="11">
        <f t="shared" si="1"/>
        <v>81521</v>
      </c>
      <c r="I8" s="11">
        <f t="shared" si="1"/>
        <v>11533</v>
      </c>
      <c r="J8" s="11">
        <f t="shared" si="1"/>
        <v>59528</v>
      </c>
      <c r="K8" s="11">
        <f>SUM(B8:J8)</f>
        <v>889868</v>
      </c>
    </row>
    <row r="9" spans="1:11" ht="17.25" customHeight="1">
      <c r="A9" s="15" t="s">
        <v>16</v>
      </c>
      <c r="B9" s="13">
        <f>+B10+B11</f>
        <v>17007</v>
      </c>
      <c r="C9" s="13">
        <f aca="true" t="shared" si="2" ref="C9:J9">+C10+C11</f>
        <v>25875</v>
      </c>
      <c r="D9" s="13">
        <f t="shared" si="2"/>
        <v>23484</v>
      </c>
      <c r="E9" s="13">
        <f t="shared" si="2"/>
        <v>14918</v>
      </c>
      <c r="F9" s="13">
        <f t="shared" si="2"/>
        <v>19927</v>
      </c>
      <c r="G9" s="13">
        <f t="shared" si="2"/>
        <v>26430</v>
      </c>
      <c r="H9" s="13">
        <f t="shared" si="2"/>
        <v>17669</v>
      </c>
      <c r="I9" s="13">
        <f t="shared" si="2"/>
        <v>2707</v>
      </c>
      <c r="J9" s="13">
        <f t="shared" si="2"/>
        <v>10655</v>
      </c>
      <c r="K9" s="11">
        <f>SUM(B9:J9)</f>
        <v>158672</v>
      </c>
    </row>
    <row r="10" spans="1:11" ht="17.25" customHeight="1">
      <c r="A10" s="29" t="s">
        <v>17</v>
      </c>
      <c r="B10" s="13">
        <v>38090</v>
      </c>
      <c r="C10" s="13">
        <v>53637</v>
      </c>
      <c r="D10" s="13">
        <v>46602</v>
      </c>
      <c r="E10" s="13">
        <v>34499</v>
      </c>
      <c r="F10" s="13">
        <v>40085</v>
      </c>
      <c r="G10" s="13">
        <v>53659</v>
      </c>
      <c r="H10" s="13">
        <v>47676</v>
      </c>
      <c r="I10" s="13">
        <v>8791</v>
      </c>
      <c r="J10" s="13">
        <v>17603</v>
      </c>
      <c r="K10" s="11">
        <f>SUM(B10:J10)</f>
        <v>158672</v>
      </c>
    </row>
    <row r="11" spans="1:11" ht="17.25" customHeight="1">
      <c r="A11" s="29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28</v>
      </c>
      <c r="B12" s="17">
        <f aca="true" t="shared" si="3" ref="B12:J12">SUM(B13:B15)</f>
        <v>62240</v>
      </c>
      <c r="C12" s="17">
        <f t="shared" si="3"/>
        <v>85892</v>
      </c>
      <c r="D12" s="17">
        <f t="shared" si="3"/>
        <v>86858</v>
      </c>
      <c r="E12" s="17">
        <f t="shared" si="3"/>
        <v>54235</v>
      </c>
      <c r="F12" s="17">
        <f t="shared" si="3"/>
        <v>84331</v>
      </c>
      <c r="G12" s="17">
        <f t="shared" si="3"/>
        <v>149315</v>
      </c>
      <c r="H12" s="17">
        <f t="shared" si="3"/>
        <v>56040</v>
      </c>
      <c r="I12" s="17">
        <f t="shared" si="3"/>
        <v>7580</v>
      </c>
      <c r="J12" s="17">
        <f t="shared" si="3"/>
        <v>42663</v>
      </c>
      <c r="K12" s="11">
        <f aca="true" t="shared" si="4" ref="K12:K27">SUM(B12:J12)</f>
        <v>629154</v>
      </c>
    </row>
    <row r="13" spans="1:13" ht="17.25" customHeight="1">
      <c r="A13" s="14" t="s">
        <v>19</v>
      </c>
      <c r="B13" s="13">
        <v>109644</v>
      </c>
      <c r="C13" s="13">
        <v>152456</v>
      </c>
      <c r="D13" s="13">
        <v>153456</v>
      </c>
      <c r="E13" s="13">
        <v>106102</v>
      </c>
      <c r="F13" s="13">
        <v>137325</v>
      </c>
      <c r="G13" s="13">
        <v>224434</v>
      </c>
      <c r="H13" s="13">
        <v>104058</v>
      </c>
      <c r="I13" s="13">
        <v>23675</v>
      </c>
      <c r="J13" s="13">
        <v>62580</v>
      </c>
      <c r="K13" s="11">
        <f t="shared" si="4"/>
        <v>312774</v>
      </c>
      <c r="L13" s="52"/>
      <c r="M13" s="53"/>
    </row>
    <row r="14" spans="1:12" ht="17.25" customHeight="1">
      <c r="A14" s="14" t="s">
        <v>20</v>
      </c>
      <c r="B14" s="13">
        <v>101985</v>
      </c>
      <c r="C14" s="13">
        <v>122441</v>
      </c>
      <c r="D14" s="13">
        <v>116841</v>
      </c>
      <c r="E14" s="13">
        <v>87105</v>
      </c>
      <c r="F14" s="13">
        <v>116555</v>
      </c>
      <c r="G14" s="13">
        <v>217167</v>
      </c>
      <c r="H14" s="13">
        <v>101151</v>
      </c>
      <c r="I14" s="13">
        <v>15167</v>
      </c>
      <c r="J14" s="13">
        <v>48981</v>
      </c>
      <c r="K14" s="11">
        <f t="shared" si="4"/>
        <v>304905</v>
      </c>
      <c r="L14" s="52"/>
    </row>
    <row r="15" spans="1:11" ht="17.25" customHeight="1">
      <c r="A15" s="14" t="s">
        <v>21</v>
      </c>
      <c r="B15" s="13">
        <v>9784</v>
      </c>
      <c r="C15" s="13">
        <v>15281</v>
      </c>
      <c r="D15" s="13">
        <v>10236</v>
      </c>
      <c r="E15" s="13">
        <v>9273</v>
      </c>
      <c r="F15" s="13">
        <v>10149</v>
      </c>
      <c r="G15" s="13">
        <v>16180</v>
      </c>
      <c r="H15" s="13">
        <v>18046</v>
      </c>
      <c r="I15" s="13">
        <v>2580</v>
      </c>
      <c r="J15" s="13">
        <v>3492</v>
      </c>
      <c r="K15" s="11">
        <f t="shared" si="4"/>
        <v>11475</v>
      </c>
    </row>
    <row r="16" spans="1:11" ht="17.25" customHeight="1">
      <c r="A16" s="15" t="s">
        <v>93</v>
      </c>
      <c r="B16" s="13">
        <f>B17+B18+B19</f>
        <v>10164</v>
      </c>
      <c r="C16" s="13">
        <f aca="true" t="shared" si="5" ref="C16:J16">C17+C18+C19</f>
        <v>13048</v>
      </c>
      <c r="D16" s="13">
        <f t="shared" si="5"/>
        <v>12996</v>
      </c>
      <c r="E16" s="13">
        <f t="shared" si="5"/>
        <v>7909</v>
      </c>
      <c r="F16" s="13">
        <f t="shared" si="5"/>
        <v>15483</v>
      </c>
      <c r="G16" s="13">
        <f t="shared" si="5"/>
        <v>27174</v>
      </c>
      <c r="H16" s="13">
        <f t="shared" si="5"/>
        <v>7812</v>
      </c>
      <c r="I16" s="13">
        <f t="shared" si="5"/>
        <v>1246</v>
      </c>
      <c r="J16" s="13">
        <f t="shared" si="5"/>
        <v>6210</v>
      </c>
      <c r="K16" s="11">
        <f t="shared" si="4"/>
        <v>102042</v>
      </c>
    </row>
    <row r="17" spans="1:11" ht="17.25" customHeight="1">
      <c r="A17" s="14" t="s">
        <v>94</v>
      </c>
      <c r="B17" s="13">
        <v>22214</v>
      </c>
      <c r="C17" s="13">
        <v>29571</v>
      </c>
      <c r="D17" s="13">
        <v>28206</v>
      </c>
      <c r="E17" s="13">
        <v>19541</v>
      </c>
      <c r="F17" s="13">
        <v>31937</v>
      </c>
      <c r="G17" s="13">
        <v>54617</v>
      </c>
      <c r="H17" s="13">
        <v>21423</v>
      </c>
      <c r="I17" s="13">
        <v>4817</v>
      </c>
      <c r="J17" s="13">
        <v>11478</v>
      </c>
      <c r="K17" s="11">
        <f t="shared" si="4"/>
        <v>86833</v>
      </c>
    </row>
    <row r="18" spans="1:11" ht="17.25" customHeight="1">
      <c r="A18" s="14" t="s">
        <v>95</v>
      </c>
      <c r="B18" s="13">
        <v>16620</v>
      </c>
      <c r="C18" s="13">
        <v>17464</v>
      </c>
      <c r="D18" s="13">
        <v>22217</v>
      </c>
      <c r="E18" s="13">
        <v>13395</v>
      </c>
      <c r="F18" s="13">
        <v>21622</v>
      </c>
      <c r="G18" s="13">
        <v>42465</v>
      </c>
      <c r="H18" s="13">
        <v>12549</v>
      </c>
      <c r="I18" s="13">
        <v>2918</v>
      </c>
      <c r="J18" s="13">
        <v>9872</v>
      </c>
      <c r="K18" s="11">
        <f t="shared" si="4"/>
        <v>14773</v>
      </c>
    </row>
    <row r="19" spans="1:11" ht="17.25" customHeight="1">
      <c r="A19" s="14" t="s">
        <v>96</v>
      </c>
      <c r="B19" s="13">
        <v>800</v>
      </c>
      <c r="C19" s="13">
        <v>1121</v>
      </c>
      <c r="D19" s="13">
        <v>589</v>
      </c>
      <c r="E19" s="13">
        <v>606</v>
      </c>
      <c r="F19" s="13">
        <v>711</v>
      </c>
      <c r="G19" s="13">
        <v>1219</v>
      </c>
      <c r="H19" s="13">
        <v>1173</v>
      </c>
      <c r="I19" s="13">
        <v>144</v>
      </c>
      <c r="J19" s="13">
        <v>251</v>
      </c>
      <c r="K19" s="11">
        <f t="shared" si="4"/>
        <v>436</v>
      </c>
    </row>
    <row r="20" spans="1:11" ht="17.25" customHeight="1">
      <c r="A20" s="16" t="s">
        <v>22</v>
      </c>
      <c r="B20" s="11">
        <f>+B21+B22+B23</f>
        <v>48921</v>
      </c>
      <c r="C20" s="11">
        <f aca="true" t="shared" si="6" ref="C20:J20">+C21+C22+C23</f>
        <v>56744</v>
      </c>
      <c r="D20" s="11">
        <f t="shared" si="6"/>
        <v>68061</v>
      </c>
      <c r="E20" s="11">
        <f t="shared" si="6"/>
        <v>34508</v>
      </c>
      <c r="F20" s="11">
        <f t="shared" si="6"/>
        <v>75997</v>
      </c>
      <c r="G20" s="11">
        <f t="shared" si="6"/>
        <v>137739</v>
      </c>
      <c r="H20" s="11">
        <f t="shared" si="6"/>
        <v>35392</v>
      </c>
      <c r="I20" s="11">
        <f t="shared" si="6"/>
        <v>6287</v>
      </c>
      <c r="J20" s="11">
        <f t="shared" si="6"/>
        <v>29386</v>
      </c>
      <c r="K20" s="11">
        <f t="shared" si="4"/>
        <v>493035</v>
      </c>
    </row>
    <row r="21" spans="1:12" ht="17.25" customHeight="1">
      <c r="A21" s="12" t="s">
        <v>23</v>
      </c>
      <c r="B21" s="13">
        <v>88075</v>
      </c>
      <c r="C21" s="13">
        <v>109380</v>
      </c>
      <c r="D21" s="13">
        <v>126714</v>
      </c>
      <c r="E21" s="13">
        <v>77147</v>
      </c>
      <c r="F21" s="13">
        <v>118877</v>
      </c>
      <c r="G21" s="13">
        <v>205162</v>
      </c>
      <c r="H21" s="13">
        <v>77884</v>
      </c>
      <c r="I21" s="13">
        <v>20626</v>
      </c>
      <c r="J21" s="13">
        <v>47107</v>
      </c>
      <c r="K21" s="11">
        <f t="shared" si="4"/>
        <v>286191</v>
      </c>
      <c r="L21" s="52"/>
    </row>
    <row r="22" spans="1:12" ht="17.25" customHeight="1">
      <c r="A22" s="12" t="s">
        <v>24</v>
      </c>
      <c r="B22" s="13">
        <v>65047</v>
      </c>
      <c r="C22" s="13">
        <v>64473</v>
      </c>
      <c r="D22" s="13">
        <v>71813</v>
      </c>
      <c r="E22" s="13">
        <v>47924</v>
      </c>
      <c r="F22" s="13">
        <v>78109</v>
      </c>
      <c r="G22" s="13">
        <v>163236</v>
      </c>
      <c r="H22" s="13">
        <v>51525</v>
      </c>
      <c r="I22" s="13">
        <v>10384</v>
      </c>
      <c r="J22" s="13">
        <v>28835</v>
      </c>
      <c r="K22" s="11">
        <f t="shared" si="4"/>
        <v>201967</v>
      </c>
      <c r="L22" s="52"/>
    </row>
    <row r="23" spans="1:11" ht="17.25" customHeight="1">
      <c r="A23" s="12" t="s">
        <v>25</v>
      </c>
      <c r="B23" s="13">
        <v>4346</v>
      </c>
      <c r="C23" s="13">
        <v>5067</v>
      </c>
      <c r="D23" s="13">
        <v>4204</v>
      </c>
      <c r="E23" s="13">
        <v>3084</v>
      </c>
      <c r="F23" s="13">
        <v>4157</v>
      </c>
      <c r="G23" s="13">
        <v>7520</v>
      </c>
      <c r="H23" s="13">
        <v>5524</v>
      </c>
      <c r="I23" s="13">
        <v>894</v>
      </c>
      <c r="J23" s="13">
        <v>1460</v>
      </c>
      <c r="K23" s="11">
        <f t="shared" si="4"/>
        <v>4877</v>
      </c>
    </row>
    <row r="24" spans="1:11" ht="17.25" customHeight="1">
      <c r="A24" s="16" t="s">
        <v>26</v>
      </c>
      <c r="B24" s="13">
        <f>+B25+B26</f>
        <v>41693</v>
      </c>
      <c r="C24" s="13">
        <f aca="true" t="shared" si="7" ref="C24:J24">+C25+C26</f>
        <v>58770</v>
      </c>
      <c r="D24" s="13">
        <f t="shared" si="7"/>
        <v>64741</v>
      </c>
      <c r="E24" s="13">
        <f t="shared" si="7"/>
        <v>35572</v>
      </c>
      <c r="F24" s="13">
        <f t="shared" si="7"/>
        <v>51527</v>
      </c>
      <c r="G24" s="13">
        <f t="shared" si="7"/>
        <v>69382</v>
      </c>
      <c r="H24" s="13">
        <f t="shared" si="7"/>
        <v>24974</v>
      </c>
      <c r="I24" s="13">
        <f t="shared" si="7"/>
        <v>7391</v>
      </c>
      <c r="J24" s="13">
        <f t="shared" si="7"/>
        <v>32949</v>
      </c>
      <c r="K24" s="11">
        <f t="shared" si="4"/>
        <v>386999</v>
      </c>
    </row>
    <row r="25" spans="1:12" ht="17.25" customHeight="1">
      <c r="A25" s="12" t="s">
        <v>115</v>
      </c>
      <c r="B25" s="13">
        <v>67451</v>
      </c>
      <c r="C25" s="13">
        <v>103277</v>
      </c>
      <c r="D25" s="13">
        <v>117298</v>
      </c>
      <c r="E25" s="13">
        <v>75137</v>
      </c>
      <c r="F25" s="13">
        <v>88027</v>
      </c>
      <c r="G25" s="13">
        <v>117134</v>
      </c>
      <c r="H25" s="13">
        <v>58550</v>
      </c>
      <c r="I25" s="13">
        <v>22064</v>
      </c>
      <c r="J25" s="13">
        <v>49472</v>
      </c>
      <c r="K25" s="11">
        <f t="shared" si="4"/>
        <v>253903</v>
      </c>
      <c r="L25" s="52"/>
    </row>
    <row r="26" spans="1:12" ht="17.25" customHeight="1">
      <c r="A26" s="12" t="s">
        <v>116</v>
      </c>
      <c r="B26" s="13">
        <v>93006</v>
      </c>
      <c r="C26" s="13">
        <v>117066</v>
      </c>
      <c r="D26" s="13">
        <v>115999</v>
      </c>
      <c r="E26" s="13">
        <v>73143</v>
      </c>
      <c r="F26" s="13">
        <v>99390</v>
      </c>
      <c r="G26" s="13">
        <v>144589</v>
      </c>
      <c r="H26" s="13">
        <v>71436</v>
      </c>
      <c r="I26" s="13">
        <v>16977</v>
      </c>
      <c r="J26" s="13">
        <v>55001</v>
      </c>
      <c r="K26" s="11">
        <f t="shared" si="4"/>
        <v>133096</v>
      </c>
      <c r="L26" s="52"/>
    </row>
    <row r="27" spans="1:11" ht="34.5" customHeight="1">
      <c r="A27" s="30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8930</v>
      </c>
      <c r="I27" s="11">
        <v>0</v>
      </c>
      <c r="J27" s="11">
        <v>0</v>
      </c>
      <c r="K27" s="11">
        <f t="shared" si="4"/>
        <v>880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30</v>
      </c>
      <c r="B29" s="59">
        <f>SUM(B30:B33)</f>
        <v>2.7736</v>
      </c>
      <c r="C29" s="59">
        <f aca="true" t="shared" si="8" ref="C29:J29">SUM(C30:C33)</f>
        <v>3.10359418</v>
      </c>
      <c r="D29" s="59">
        <f t="shared" si="8"/>
        <v>3.4946</v>
      </c>
      <c r="E29" s="59">
        <f t="shared" si="8"/>
        <v>2.97171955</v>
      </c>
      <c r="F29" s="59">
        <f t="shared" si="8"/>
        <v>2.9409</v>
      </c>
      <c r="G29" s="59">
        <f t="shared" si="8"/>
        <v>2.4816000000000003</v>
      </c>
      <c r="H29" s="59">
        <f t="shared" si="8"/>
        <v>2.8455</v>
      </c>
      <c r="I29" s="59">
        <f t="shared" si="8"/>
        <v>5.0513</v>
      </c>
      <c r="J29" s="59">
        <f t="shared" si="8"/>
        <v>2.9977</v>
      </c>
      <c r="K29" s="19">
        <v>0</v>
      </c>
    </row>
    <row r="30" spans="1:11" ht="17.25" customHeight="1">
      <c r="A30" s="16" t="s">
        <v>31</v>
      </c>
      <c r="B30" s="32">
        <v>2.7784</v>
      </c>
      <c r="C30" s="32">
        <v>3.1016</v>
      </c>
      <c r="D30" s="32">
        <v>3.4996</v>
      </c>
      <c r="E30" s="32">
        <v>2.9763</v>
      </c>
      <c r="F30" s="32">
        <v>2.9456</v>
      </c>
      <c r="G30" s="32">
        <v>2.4855</v>
      </c>
      <c r="H30" s="32">
        <v>2.8501</v>
      </c>
      <c r="I30" s="32">
        <v>5.0513</v>
      </c>
      <c r="J30" s="32">
        <v>2.9977</v>
      </c>
      <c r="K30" s="19">
        <v>0</v>
      </c>
    </row>
    <row r="31" spans="1:11" ht="17.25" customHeight="1">
      <c r="A31" s="30" t="s">
        <v>32</v>
      </c>
      <c r="B31" s="31">
        <v>0</v>
      </c>
      <c r="C31" s="46">
        <v>0.00689418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0" t="s">
        <v>103</v>
      </c>
      <c r="B32" s="74">
        <v>-0.0048</v>
      </c>
      <c r="C32" s="74">
        <v>-0.0049</v>
      </c>
      <c r="D32" s="74">
        <v>-0.005</v>
      </c>
      <c r="E32" s="74">
        <v>-0.00458045</v>
      </c>
      <c r="F32" s="74">
        <v>-0.0047</v>
      </c>
      <c r="G32" s="74">
        <v>-0.0039</v>
      </c>
      <c r="H32" s="74">
        <v>-0.0046</v>
      </c>
      <c r="I32" s="31">
        <v>0</v>
      </c>
      <c r="J32" s="31">
        <v>0</v>
      </c>
      <c r="K32" s="61">
        <v>0</v>
      </c>
    </row>
    <row r="33" spans="1:11" ht="17.25" customHeight="1">
      <c r="A33" s="30" t="s">
        <v>33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76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6967.15</v>
      </c>
      <c r="I35" s="19">
        <v>0</v>
      </c>
      <c r="J35" s="19">
        <v>0</v>
      </c>
      <c r="K35" s="23">
        <f>SUM(B35:J35)</f>
        <v>32225.97</v>
      </c>
    </row>
    <row r="36" spans="1:11" ht="17.25" customHeight="1">
      <c r="A36" s="16" t="s">
        <v>34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54030.81</v>
      </c>
      <c r="I36" s="19">
        <v>0</v>
      </c>
      <c r="J36" s="19">
        <v>0</v>
      </c>
      <c r="K36" s="23">
        <f>SUM(B36:J36)</f>
        <v>54030.81</v>
      </c>
    </row>
    <row r="37" spans="1:11" ht="17.25" customHeight="1">
      <c r="A37" s="16" t="s">
        <v>35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36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37</v>
      </c>
      <c r="B40" s="75">
        <v>0</v>
      </c>
      <c r="C40" s="75">
        <v>0</v>
      </c>
      <c r="D40" s="75">
        <v>0</v>
      </c>
      <c r="E40" s="75">
        <v>0</v>
      </c>
      <c r="F40" s="75">
        <v>0</v>
      </c>
      <c r="G40" s="75">
        <v>0</v>
      </c>
      <c r="H40" s="75">
        <v>0</v>
      </c>
      <c r="I40" s="75">
        <v>0</v>
      </c>
      <c r="J40" s="75">
        <v>0</v>
      </c>
      <c r="K40" s="75">
        <v>0</v>
      </c>
    </row>
    <row r="41" spans="1:11" ht="17.25" customHeight="1">
      <c r="A41" s="12" t="s">
        <v>38</v>
      </c>
      <c r="B41" s="75">
        <v>0</v>
      </c>
      <c r="C41" s="75">
        <v>0</v>
      </c>
      <c r="D41" s="75">
        <v>0</v>
      </c>
      <c r="E41" s="75">
        <v>0</v>
      </c>
      <c r="F41" s="75">
        <v>0</v>
      </c>
      <c r="G41" s="75">
        <v>0</v>
      </c>
      <c r="H41" s="75">
        <v>0</v>
      </c>
      <c r="I41" s="75">
        <v>0</v>
      </c>
      <c r="J41" s="75">
        <v>0</v>
      </c>
      <c r="K41" s="75">
        <v>0</v>
      </c>
    </row>
    <row r="42" spans="1:11" ht="17.25" customHeight="1">
      <c r="A42" s="12" t="s">
        <v>39</v>
      </c>
      <c r="B42" s="75">
        <v>0</v>
      </c>
      <c r="C42" s="75">
        <v>0</v>
      </c>
      <c r="D42" s="75">
        <v>0</v>
      </c>
      <c r="E42" s="75">
        <v>0</v>
      </c>
      <c r="F42" s="75">
        <v>0</v>
      </c>
      <c r="G42" s="75">
        <v>0</v>
      </c>
      <c r="H42" s="75">
        <v>0</v>
      </c>
      <c r="I42" s="75">
        <v>0</v>
      </c>
      <c r="J42" s="75">
        <v>0</v>
      </c>
      <c r="K42" s="75">
        <v>0</v>
      </c>
    </row>
    <row r="43" spans="1:11" ht="17.25" customHeight="1">
      <c r="A43" s="62" t="s">
        <v>102</v>
      </c>
      <c r="B43" s="63">
        <f>ROUND(B44*B45,2)</f>
        <v>4091.68</v>
      </c>
      <c r="C43" s="63">
        <f>ROUND(C44*C45,2)</f>
        <v>5773.72</v>
      </c>
      <c r="D43" s="63">
        <f aca="true" t="shared" si="11" ref="D43:J43">ROUND(D44*D45,2)</f>
        <v>6385.76</v>
      </c>
      <c r="E43" s="63">
        <f t="shared" si="11"/>
        <v>3445.4</v>
      </c>
      <c r="F43" s="63">
        <f t="shared" si="11"/>
        <v>5281.52</v>
      </c>
      <c r="G43" s="63">
        <f t="shared" si="11"/>
        <v>7430.08</v>
      </c>
      <c r="H43" s="63">
        <f t="shared" si="11"/>
        <v>3715.04</v>
      </c>
      <c r="I43" s="63">
        <f t="shared" si="11"/>
        <v>1065.72</v>
      </c>
      <c r="J43" s="63">
        <f t="shared" si="11"/>
        <v>2217.04</v>
      </c>
      <c r="K43" s="63">
        <f t="shared" si="10"/>
        <v>39405.96000000001</v>
      </c>
    </row>
    <row r="44" spans="1:11" ht="17.25" customHeight="1">
      <c r="A44" s="64" t="s">
        <v>40</v>
      </c>
      <c r="B44" s="65">
        <v>956</v>
      </c>
      <c r="C44" s="65">
        <v>1349</v>
      </c>
      <c r="D44" s="65">
        <v>1492</v>
      </c>
      <c r="E44" s="65">
        <v>805</v>
      </c>
      <c r="F44" s="65">
        <v>1234</v>
      </c>
      <c r="G44" s="65">
        <v>1736</v>
      </c>
      <c r="H44" s="65">
        <v>868</v>
      </c>
      <c r="I44" s="65">
        <v>249</v>
      </c>
      <c r="J44" s="65">
        <v>518</v>
      </c>
      <c r="K44" s="65">
        <f t="shared" si="10"/>
        <v>9207</v>
      </c>
    </row>
    <row r="45" spans="1:12" ht="17.25" customHeight="1">
      <c r="A45" s="64" t="s">
        <v>41</v>
      </c>
      <c r="B45" s="63">
        <v>4.28</v>
      </c>
      <c r="C45" s="63">
        <v>4.28</v>
      </c>
      <c r="D45" s="63">
        <v>4.28</v>
      </c>
      <c r="E45" s="63">
        <v>4.28</v>
      </c>
      <c r="F45" s="63">
        <v>4.28</v>
      </c>
      <c r="G45" s="63">
        <v>4.28</v>
      </c>
      <c r="H45" s="63">
        <v>4.28</v>
      </c>
      <c r="I45" s="63">
        <v>4.28</v>
      </c>
      <c r="J45" s="61">
        <v>4.28</v>
      </c>
      <c r="K45" s="63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42</v>
      </c>
      <c r="B47" s="22">
        <f>+B48+B57</f>
        <v>522074.24</v>
      </c>
      <c r="C47" s="22">
        <f aca="true" t="shared" si="12" ref="C47:H47">+C48+C57</f>
        <v>775135.25</v>
      </c>
      <c r="D47" s="22">
        <f t="shared" si="12"/>
        <v>926915.1300000001</v>
      </c>
      <c r="E47" s="22">
        <f t="shared" si="12"/>
        <v>463100.04000000004</v>
      </c>
      <c r="F47" s="22">
        <f t="shared" si="12"/>
        <v>755988.84</v>
      </c>
      <c r="G47" s="22">
        <f t="shared" si="12"/>
        <v>1054520.6099999999</v>
      </c>
      <c r="H47" s="22">
        <f t="shared" si="12"/>
        <v>462210.91</v>
      </c>
      <c r="I47" s="22">
        <f>+I48+I57</f>
        <v>128414.04000000001</v>
      </c>
      <c r="J47" s="22">
        <f>+J48+J57</f>
        <v>381531.68999999994</v>
      </c>
      <c r="K47" s="22">
        <f>SUM(B47:J47)</f>
        <v>5469890.75</v>
      </c>
    </row>
    <row r="48" spans="1:11" ht="17.25" customHeight="1">
      <c r="A48" s="16" t="s">
        <v>108</v>
      </c>
      <c r="B48" s="23">
        <f>SUM(B49:B56)</f>
        <v>503409.02</v>
      </c>
      <c r="C48" s="23">
        <f aca="true" t="shared" si="13" ref="C48:J48">SUM(C49:C56)</f>
        <v>751657.41</v>
      </c>
      <c r="D48" s="23">
        <f t="shared" si="13"/>
        <v>901492.6000000001</v>
      </c>
      <c r="E48" s="23">
        <f t="shared" si="13"/>
        <v>440710.15</v>
      </c>
      <c r="F48" s="23">
        <f t="shared" si="13"/>
        <v>732463.15</v>
      </c>
      <c r="G48" s="23">
        <f t="shared" si="13"/>
        <v>1024985.34</v>
      </c>
      <c r="H48" s="23">
        <f t="shared" si="13"/>
        <v>442184.50999999995</v>
      </c>
      <c r="I48" s="23">
        <f t="shared" si="13"/>
        <v>128414.04000000001</v>
      </c>
      <c r="J48" s="23">
        <f t="shared" si="13"/>
        <v>367525.75999999995</v>
      </c>
      <c r="K48" s="23">
        <f aca="true" t="shared" si="14" ref="K48:K57">SUM(B48:J48)</f>
        <v>5292841.9799999995</v>
      </c>
    </row>
    <row r="49" spans="1:11" ht="17.25" customHeight="1">
      <c r="A49" s="34" t="s">
        <v>43</v>
      </c>
      <c r="B49" s="23">
        <f aca="true" t="shared" si="15" ref="B49:H49">ROUND(B30*B7,2)</f>
        <v>500181.46</v>
      </c>
      <c r="C49" s="23">
        <f t="shared" si="15"/>
        <v>745404.43</v>
      </c>
      <c r="D49" s="23">
        <f t="shared" si="15"/>
        <v>896387.54</v>
      </c>
      <c r="E49" s="23">
        <f t="shared" si="15"/>
        <v>437938.73</v>
      </c>
      <c r="F49" s="23">
        <f t="shared" si="15"/>
        <v>728343.78</v>
      </c>
      <c r="G49" s="23">
        <f t="shared" si="15"/>
        <v>1019154.42</v>
      </c>
      <c r="H49" s="23">
        <f t="shared" si="15"/>
        <v>406900.23</v>
      </c>
      <c r="I49" s="23">
        <f>ROUND(I30*I7,2)</f>
        <v>127348.32</v>
      </c>
      <c r="J49" s="23">
        <f>ROUND(J30*J7,2)</f>
        <v>365308.72</v>
      </c>
      <c r="K49" s="23">
        <f t="shared" si="14"/>
        <v>5226967.63</v>
      </c>
    </row>
    <row r="50" spans="1:11" ht="17.25" customHeight="1">
      <c r="A50" s="34" t="s">
        <v>44</v>
      </c>
      <c r="B50" s="19">
        <v>0</v>
      </c>
      <c r="C50" s="23">
        <f>ROUND(C31*C7,2)</f>
        <v>1656.87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1656.87</v>
      </c>
    </row>
    <row r="51" spans="1:11" ht="17.25" customHeight="1">
      <c r="A51" s="66" t="s">
        <v>104</v>
      </c>
      <c r="B51" s="67">
        <f aca="true" t="shared" si="16" ref="B51:H51">ROUND(B32*B7,2)</f>
        <v>-864.12</v>
      </c>
      <c r="C51" s="67">
        <f t="shared" si="16"/>
        <v>-1177.61</v>
      </c>
      <c r="D51" s="67">
        <f t="shared" si="16"/>
        <v>-1280.7</v>
      </c>
      <c r="E51" s="67">
        <f t="shared" si="16"/>
        <v>-673.98</v>
      </c>
      <c r="F51" s="67">
        <f t="shared" si="16"/>
        <v>-1162.15</v>
      </c>
      <c r="G51" s="67">
        <f t="shared" si="16"/>
        <v>-1599.16</v>
      </c>
      <c r="H51" s="67">
        <f t="shared" si="16"/>
        <v>-656.73</v>
      </c>
      <c r="I51" s="19">
        <v>0</v>
      </c>
      <c r="J51" s="19">
        <v>0</v>
      </c>
      <c r="K51" s="67">
        <f>SUM(B51:J51)</f>
        <v>-7414.450000000001</v>
      </c>
    </row>
    <row r="52" spans="1:11" ht="17.25" customHeight="1">
      <c r="A52" s="34" t="s">
        <v>45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46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32225.97</v>
      </c>
      <c r="I53" s="31">
        <f>+I35</f>
        <v>0</v>
      </c>
      <c r="J53" s="31">
        <f>+J35</f>
        <v>0</v>
      </c>
      <c r="K53" s="23">
        <f t="shared" si="14"/>
        <v>32225.97</v>
      </c>
    </row>
    <row r="54" spans="1:11" ht="17.25" customHeight="1">
      <c r="A54" s="12" t="s">
        <v>47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4"/>
        <v>0</v>
      </c>
    </row>
    <row r="55" spans="1:11" ht="17.25" customHeight="1">
      <c r="A55" s="12" t="s">
        <v>48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4"/>
        <v>39405.96000000001</v>
      </c>
    </row>
    <row r="56" spans="1:11" ht="17.25" customHeight="1">
      <c r="A56" s="12" t="s">
        <v>107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49</v>
      </c>
      <c r="B57" s="36">
        <v>18706.39</v>
      </c>
      <c r="C57" s="36">
        <v>23475.22</v>
      </c>
      <c r="D57" s="36">
        <v>25371.58</v>
      </c>
      <c r="E57" s="36">
        <v>22354.05</v>
      </c>
      <c r="F57" s="36">
        <v>23417.37</v>
      </c>
      <c r="G57" s="36">
        <v>29485.32</v>
      </c>
      <c r="H57" s="36">
        <v>19940.67</v>
      </c>
      <c r="I57" s="19">
        <v>0</v>
      </c>
      <c r="J57" s="36">
        <v>13982.09</v>
      </c>
      <c r="K57" s="36">
        <f t="shared" si="14"/>
        <v>177048.77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9"/>
      <c r="B59" s="58">
        <v>0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50</v>
      </c>
      <c r="B61" s="35">
        <f aca="true" t="shared" si="17" ref="B61:J61">+B62+B69+B101+B102</f>
        <v>-64626.6</v>
      </c>
      <c r="C61" s="35">
        <f t="shared" si="17"/>
        <v>-98401.63</v>
      </c>
      <c r="D61" s="35">
        <f t="shared" si="17"/>
        <v>-91427.38</v>
      </c>
      <c r="E61" s="35">
        <f t="shared" si="17"/>
        <v>-56688.4</v>
      </c>
      <c r="F61" s="35">
        <f t="shared" si="17"/>
        <v>-76144.03</v>
      </c>
      <c r="G61" s="35">
        <f t="shared" si="17"/>
        <v>-100940.04</v>
      </c>
      <c r="H61" s="35">
        <f t="shared" si="17"/>
        <v>-67142.2</v>
      </c>
      <c r="I61" s="35">
        <f t="shared" si="17"/>
        <v>-12805.89</v>
      </c>
      <c r="J61" s="35">
        <f t="shared" si="17"/>
        <v>-40489</v>
      </c>
      <c r="K61" s="35">
        <f>SUM(B61:J61)</f>
        <v>-608665.17</v>
      </c>
    </row>
    <row r="62" spans="1:11" ht="18.75" customHeight="1">
      <c r="A62" s="16" t="s">
        <v>74</v>
      </c>
      <c r="B62" s="35">
        <f aca="true" t="shared" si="18" ref="B62:J62">B63+B64+B65+B66+B67+B68</f>
        <v>-64626.6</v>
      </c>
      <c r="C62" s="35">
        <f t="shared" si="18"/>
        <v>-98325</v>
      </c>
      <c r="D62" s="35">
        <f t="shared" si="18"/>
        <v>-89239.2</v>
      </c>
      <c r="E62" s="35">
        <f t="shared" si="18"/>
        <v>-56688.4</v>
      </c>
      <c r="F62" s="35">
        <f t="shared" si="18"/>
        <v>-75722.6</v>
      </c>
      <c r="G62" s="35">
        <f t="shared" si="18"/>
        <v>-100434</v>
      </c>
      <c r="H62" s="35">
        <f t="shared" si="18"/>
        <v>-67142.2</v>
      </c>
      <c r="I62" s="35">
        <f t="shared" si="18"/>
        <v>-10286.6</v>
      </c>
      <c r="J62" s="35">
        <f t="shared" si="18"/>
        <v>-40489</v>
      </c>
      <c r="K62" s="35">
        <f aca="true" t="shared" si="19" ref="K62:K91">SUM(B62:J62)</f>
        <v>-602953.6</v>
      </c>
    </row>
    <row r="63" spans="1:11" ht="18.75" customHeight="1">
      <c r="A63" s="12" t="s">
        <v>75</v>
      </c>
      <c r="B63" s="35">
        <f>-ROUND(B9*$D$3,2)</f>
        <v>-64626.6</v>
      </c>
      <c r="C63" s="35">
        <f aca="true" t="shared" si="20" ref="C63:J63">-ROUND(C9*$D$3,2)</f>
        <v>-98325</v>
      </c>
      <c r="D63" s="35">
        <f t="shared" si="20"/>
        <v>-89239.2</v>
      </c>
      <c r="E63" s="35">
        <f t="shared" si="20"/>
        <v>-56688.4</v>
      </c>
      <c r="F63" s="35">
        <f t="shared" si="20"/>
        <v>-75722.6</v>
      </c>
      <c r="G63" s="35">
        <f t="shared" si="20"/>
        <v>-100434</v>
      </c>
      <c r="H63" s="35">
        <f t="shared" si="20"/>
        <v>-67142.2</v>
      </c>
      <c r="I63" s="35">
        <f t="shared" si="20"/>
        <v>-10286.6</v>
      </c>
      <c r="J63" s="35">
        <f t="shared" si="20"/>
        <v>-40489</v>
      </c>
      <c r="K63" s="35">
        <f t="shared" si="19"/>
        <v>-602953.6</v>
      </c>
    </row>
    <row r="64" spans="1:11" ht="18.75" customHeight="1">
      <c r="A64" s="12" t="s">
        <v>51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98</v>
      </c>
      <c r="B65" s="35">
        <v>-718.2</v>
      </c>
      <c r="C65" s="35">
        <v>-133</v>
      </c>
      <c r="D65" s="35">
        <v>-220.4</v>
      </c>
      <c r="E65" s="35">
        <v>-855</v>
      </c>
      <c r="F65" s="35">
        <v>-380</v>
      </c>
      <c r="G65" s="35">
        <v>-315.4</v>
      </c>
      <c r="H65" s="19">
        <v>0</v>
      </c>
      <c r="I65" s="19">
        <v>0</v>
      </c>
      <c r="J65" s="19">
        <v>0</v>
      </c>
      <c r="K65" s="35">
        <f t="shared" si="19"/>
        <v>0</v>
      </c>
    </row>
    <row r="66" spans="1:11" ht="18.75" customHeight="1">
      <c r="A66" s="12" t="s">
        <v>105</v>
      </c>
      <c r="B66" s="35">
        <v>-4035.6</v>
      </c>
      <c r="C66" s="35">
        <v>-1083</v>
      </c>
      <c r="D66" s="35">
        <v>-1064</v>
      </c>
      <c r="E66" s="35">
        <v>-2527</v>
      </c>
      <c r="F66" s="35">
        <v>-1170.4</v>
      </c>
      <c r="G66" s="35">
        <v>-1250.2</v>
      </c>
      <c r="H66" s="19">
        <v>0</v>
      </c>
      <c r="I66" s="19">
        <v>0</v>
      </c>
      <c r="J66" s="19">
        <v>0</v>
      </c>
      <c r="K66" s="35">
        <f t="shared" si="19"/>
        <v>0</v>
      </c>
    </row>
    <row r="67" spans="1:11" ht="18.75" customHeight="1">
      <c r="A67" s="12" t="s">
        <v>52</v>
      </c>
      <c r="B67" s="35">
        <v>-54780.41</v>
      </c>
      <c r="C67" s="35">
        <v>-2907.83</v>
      </c>
      <c r="D67" s="35">
        <v>-25688.21</v>
      </c>
      <c r="E67" s="35">
        <v>-157451.33</v>
      </c>
      <c r="F67" s="35">
        <v>-104503.65</v>
      </c>
      <c r="G67" s="35">
        <v>-79781.98</v>
      </c>
      <c r="H67" s="19">
        <v>0</v>
      </c>
      <c r="I67" s="19">
        <v>0</v>
      </c>
      <c r="J67" s="19">
        <v>0</v>
      </c>
      <c r="K67" s="35">
        <f t="shared" si="19"/>
        <v>0</v>
      </c>
    </row>
    <row r="68" spans="1:11" ht="18.75" customHeight="1">
      <c r="A68" s="12" t="s">
        <v>53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s="73" customFormat="1" ht="18.75" customHeight="1">
      <c r="A69" s="64" t="s">
        <v>79</v>
      </c>
      <c r="B69" s="67">
        <f aca="true" t="shared" si="21" ref="B69:J69">SUM(B70:B99)</f>
        <v>0</v>
      </c>
      <c r="C69" s="67">
        <f t="shared" si="21"/>
        <v>-76.63</v>
      </c>
      <c r="D69" s="67">
        <f t="shared" si="21"/>
        <v>-2188.1800000000003</v>
      </c>
      <c r="E69" s="67">
        <f t="shared" si="21"/>
        <v>0</v>
      </c>
      <c r="F69" s="67">
        <f t="shared" si="21"/>
        <v>-421.43</v>
      </c>
      <c r="G69" s="67">
        <f t="shared" si="21"/>
        <v>-506.04</v>
      </c>
      <c r="H69" s="67">
        <f t="shared" si="21"/>
        <v>0</v>
      </c>
      <c r="I69" s="67">
        <f t="shared" si="21"/>
        <v>-2519.29</v>
      </c>
      <c r="J69" s="67">
        <f t="shared" si="21"/>
        <v>0</v>
      </c>
      <c r="K69" s="67">
        <f t="shared" si="19"/>
        <v>-5711.57</v>
      </c>
    </row>
    <row r="70" spans="1:11" ht="18.75" customHeight="1">
      <c r="A70" s="12" t="s">
        <v>54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55</v>
      </c>
      <c r="B71" s="19">
        <v>0</v>
      </c>
      <c r="C71" s="35">
        <v>-76.63</v>
      </c>
      <c r="D71" s="35">
        <v>-6.04</v>
      </c>
      <c r="E71" s="19">
        <v>0</v>
      </c>
      <c r="F71" s="19">
        <v>0</v>
      </c>
      <c r="G71" s="35">
        <v>-6.04</v>
      </c>
      <c r="H71" s="19">
        <v>0</v>
      </c>
      <c r="I71" s="19">
        <v>0</v>
      </c>
      <c r="J71" s="19">
        <v>0</v>
      </c>
      <c r="K71" s="67">
        <f t="shared" si="19"/>
        <v>-88.71000000000001</v>
      </c>
    </row>
    <row r="72" spans="1:11" ht="18.75" customHeight="1">
      <c r="A72" s="12" t="s">
        <v>56</v>
      </c>
      <c r="B72" s="19">
        <v>0</v>
      </c>
      <c r="C72" s="19">
        <v>0</v>
      </c>
      <c r="D72" s="35">
        <v>-1103.33</v>
      </c>
      <c r="E72" s="19">
        <v>0</v>
      </c>
      <c r="F72" s="35">
        <v>-393.33</v>
      </c>
      <c r="G72" s="19">
        <v>0</v>
      </c>
      <c r="H72" s="19">
        <v>0</v>
      </c>
      <c r="I72" s="47">
        <v>-2351.33</v>
      </c>
      <c r="J72" s="19">
        <v>0</v>
      </c>
      <c r="K72" s="67">
        <f t="shared" si="19"/>
        <v>-4122.860000000001</v>
      </c>
    </row>
    <row r="73" spans="1:11" ht="18.75" customHeight="1">
      <c r="A73" s="12" t="s">
        <v>57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35">
        <v>-60000</v>
      </c>
      <c r="J73" s="19">
        <v>0</v>
      </c>
      <c r="K73" s="67">
        <f t="shared" si="19"/>
        <v>0</v>
      </c>
    </row>
    <row r="74" spans="1:11" ht="18.75" customHeight="1">
      <c r="A74" s="34" t="s">
        <v>58</v>
      </c>
      <c r="B74" s="35">
        <v>-16929.44</v>
      </c>
      <c r="C74" s="35">
        <v>-24576.11</v>
      </c>
      <c r="D74" s="35">
        <v>-23232.78</v>
      </c>
      <c r="E74" s="35">
        <v>-16292.22</v>
      </c>
      <c r="F74" s="35">
        <v>-22388.89</v>
      </c>
      <c r="G74" s="35">
        <v>-34117.22</v>
      </c>
      <c r="H74" s="35">
        <v>-16705.56</v>
      </c>
      <c r="I74" s="35">
        <v>-5872.78</v>
      </c>
      <c r="J74" s="35">
        <v>-12107.22</v>
      </c>
      <c r="K74" s="67">
        <f t="shared" si="19"/>
        <v>0</v>
      </c>
    </row>
    <row r="75" spans="1:11" ht="18.75" customHeight="1">
      <c r="A75" s="12" t="s">
        <v>59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60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61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9"/>
        <v>0</v>
      </c>
    </row>
    <row r="78" spans="1:11" ht="18.75" customHeight="1">
      <c r="A78" s="12" t="s">
        <v>62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63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64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65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66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67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68</v>
      </c>
      <c r="B84" s="19">
        <v>0</v>
      </c>
      <c r="C84" s="19">
        <v>0</v>
      </c>
      <c r="D84" s="67">
        <v>-1000</v>
      </c>
      <c r="E84" s="19">
        <v>0</v>
      </c>
      <c r="F84" s="19">
        <v>0</v>
      </c>
      <c r="G84" s="67">
        <v>-1000</v>
      </c>
      <c r="H84" s="19">
        <v>0</v>
      </c>
      <c r="I84" s="19">
        <v>0</v>
      </c>
      <c r="J84" s="19">
        <v>0</v>
      </c>
      <c r="K84" s="67">
        <f t="shared" si="19"/>
        <v>-1500</v>
      </c>
    </row>
    <row r="85" spans="1:11" ht="18.75" customHeight="1">
      <c r="A85" s="12" t="s">
        <v>77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80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81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85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86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87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88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6"/>
    </row>
    <row r="92" spans="1:12" ht="18.75" customHeight="1">
      <c r="A92" s="12" t="s">
        <v>106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5"/>
    </row>
    <row r="93" spans="1:12" ht="18.75" customHeight="1">
      <c r="A93" s="12" t="s">
        <v>92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5"/>
    </row>
    <row r="94" spans="1:12" ht="18.75" customHeight="1">
      <c r="A94" s="12" t="s">
        <v>109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5"/>
    </row>
    <row r="95" spans="1:12" ht="18.75" customHeight="1">
      <c r="A95" s="12" t="s">
        <v>110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>SUM(B95:J95)</f>
        <v>0</v>
      </c>
      <c r="L95" s="55"/>
    </row>
    <row r="96" spans="1:12" ht="18.75" customHeight="1">
      <c r="A96" s="12" t="s">
        <v>111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>SUM(B96:J96)</f>
        <v>0</v>
      </c>
      <c r="L96" s="55"/>
    </row>
    <row r="97" spans="1:12" s="73" customFormat="1" ht="18.75" customHeight="1">
      <c r="A97" s="64" t="s">
        <v>114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72"/>
    </row>
    <row r="98" spans="1:12" ht="18.75" customHeight="1">
      <c r="A98" s="64" t="s">
        <v>112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5"/>
    </row>
    <row r="99" spans="1:12" ht="18.75" customHeight="1">
      <c r="A99" s="64" t="s">
        <v>113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5"/>
    </row>
    <row r="100" spans="1:12" ht="18.75" customHeight="1">
      <c r="A100" s="12"/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55"/>
    </row>
    <row r="101" spans="1:12" ht="18.75" customHeight="1">
      <c r="A101" s="16" t="s">
        <v>134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55"/>
    </row>
    <row r="102" spans="1:12" ht="18.75" customHeight="1">
      <c r="A102" s="16" t="s">
        <v>101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6"/>
    </row>
    <row r="103" spans="1:12" ht="18.75" customHeight="1">
      <c r="A103" s="16"/>
      <c r="B103" s="20">
        <v>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31">
        <f>SUM(B103:J103)</f>
        <v>0</v>
      </c>
      <c r="L103" s="54"/>
    </row>
    <row r="104" spans="1:12" ht="18.75" customHeight="1">
      <c r="A104" s="16" t="s">
        <v>83</v>
      </c>
      <c r="B104" s="24">
        <f aca="true" t="shared" si="22" ref="B104:H104">+B105+B106</f>
        <v>457447.64</v>
      </c>
      <c r="C104" s="24">
        <f t="shared" si="22"/>
        <v>676733.62</v>
      </c>
      <c r="D104" s="24">
        <f t="shared" si="22"/>
        <v>835487.7500000001</v>
      </c>
      <c r="E104" s="24">
        <f t="shared" si="22"/>
        <v>406411.64</v>
      </c>
      <c r="F104" s="24">
        <f t="shared" si="22"/>
        <v>679844.8099999999</v>
      </c>
      <c r="G104" s="24">
        <f t="shared" si="22"/>
        <v>953580.57</v>
      </c>
      <c r="H104" s="24">
        <f t="shared" si="22"/>
        <v>395068.70999999996</v>
      </c>
      <c r="I104" s="24">
        <f>+I105+I106</f>
        <v>115608.15000000001</v>
      </c>
      <c r="J104" s="24">
        <f>+J105+J106</f>
        <v>341042.68999999994</v>
      </c>
      <c r="K104" s="48">
        <f>SUM(B104:J104)</f>
        <v>4861225.58</v>
      </c>
      <c r="L104" s="54"/>
    </row>
    <row r="105" spans="1:12" ht="18" customHeight="1">
      <c r="A105" s="16" t="s">
        <v>82</v>
      </c>
      <c r="B105" s="24">
        <f aca="true" t="shared" si="23" ref="B105:J105">+B48+B62+B69+B101</f>
        <v>438782.42000000004</v>
      </c>
      <c r="C105" s="24">
        <f t="shared" si="23"/>
        <v>653255.78</v>
      </c>
      <c r="D105" s="24">
        <f t="shared" si="23"/>
        <v>810065.2200000001</v>
      </c>
      <c r="E105" s="24">
        <f t="shared" si="23"/>
        <v>384021.75</v>
      </c>
      <c r="F105" s="24">
        <f t="shared" si="23"/>
        <v>656319.12</v>
      </c>
      <c r="G105" s="24">
        <f t="shared" si="23"/>
        <v>924045.2999999999</v>
      </c>
      <c r="H105" s="24">
        <f t="shared" si="23"/>
        <v>375042.30999999994</v>
      </c>
      <c r="I105" s="24">
        <f t="shared" si="23"/>
        <v>115608.15000000001</v>
      </c>
      <c r="J105" s="24">
        <f t="shared" si="23"/>
        <v>327036.75999999995</v>
      </c>
      <c r="K105" s="48">
        <f>SUM(B105:J105)</f>
        <v>4684176.8100000005</v>
      </c>
      <c r="L105" s="54"/>
    </row>
    <row r="106" spans="1:11" ht="18.75" customHeight="1">
      <c r="A106" s="16" t="s">
        <v>99</v>
      </c>
      <c r="B106" s="24">
        <f aca="true" t="shared" si="24" ref="B106:J106">IF(+B57+B102+B107&lt;0,0,(B57+B102+B107))</f>
        <v>18665.22</v>
      </c>
      <c r="C106" s="24">
        <f t="shared" si="24"/>
        <v>23477.84</v>
      </c>
      <c r="D106" s="24">
        <f t="shared" si="24"/>
        <v>25422.53</v>
      </c>
      <c r="E106" s="24">
        <f t="shared" si="24"/>
        <v>22389.89</v>
      </c>
      <c r="F106" s="24">
        <f t="shared" si="24"/>
        <v>23525.69</v>
      </c>
      <c r="G106" s="24">
        <f t="shared" si="24"/>
        <v>29535.27</v>
      </c>
      <c r="H106" s="24">
        <f t="shared" si="24"/>
        <v>20026.4</v>
      </c>
      <c r="I106" s="19">
        <f t="shared" si="24"/>
        <v>0</v>
      </c>
      <c r="J106" s="24">
        <f t="shared" si="24"/>
        <v>14005.93</v>
      </c>
      <c r="K106" s="48">
        <f>SUM(B106:J106)</f>
        <v>177048.77</v>
      </c>
    </row>
    <row r="107" spans="1:13" ht="18.75" customHeight="1">
      <c r="A107" s="16" t="s">
        <v>84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f>SUM(B107:J107)</f>
        <v>0</v>
      </c>
      <c r="M107" s="57"/>
    </row>
    <row r="108" spans="1:11" ht="18.75" customHeight="1">
      <c r="A108" s="16" t="s">
        <v>100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48"/>
    </row>
    <row r="109" spans="1:11" ht="18.75" customHeight="1">
      <c r="A109" s="2"/>
      <c r="B109" s="20">
        <v>0</v>
      </c>
      <c r="C109" s="20">
        <v>0</v>
      </c>
      <c r="D109" s="20">
        <v>0</v>
      </c>
      <c r="E109" s="20">
        <v>0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/>
    </row>
    <row r="110" spans="1:11" ht="18.75" customHeight="1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</row>
    <row r="111" spans="1:11" ht="18.75" customHeight="1">
      <c r="A111" s="8"/>
      <c r="B111" s="45">
        <v>0</v>
      </c>
      <c r="C111" s="45">
        <v>0</v>
      </c>
      <c r="D111" s="45">
        <v>0</v>
      </c>
      <c r="E111" s="45">
        <v>0</v>
      </c>
      <c r="F111" s="45">
        <v>0</v>
      </c>
      <c r="G111" s="45">
        <v>0</v>
      </c>
      <c r="H111" s="45">
        <v>0</v>
      </c>
      <c r="I111" s="45">
        <v>0</v>
      </c>
      <c r="J111" s="45">
        <v>0</v>
      </c>
      <c r="K111" s="45"/>
    </row>
    <row r="112" spans="1:12" ht="18.75" customHeight="1">
      <c r="A112" s="25" t="s">
        <v>69</v>
      </c>
      <c r="B112" s="18">
        <v>0</v>
      </c>
      <c r="C112" s="18">
        <v>0</v>
      </c>
      <c r="D112" s="18">
        <v>0</v>
      </c>
      <c r="E112" s="18">
        <v>0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41">
        <f>SUM(K113:K131)</f>
        <v>4861225.580000001</v>
      </c>
      <c r="L112" s="54"/>
    </row>
    <row r="113" spans="1:11" ht="18.75" customHeight="1">
      <c r="A113" s="26" t="s">
        <v>70</v>
      </c>
      <c r="B113" s="27">
        <v>201634.98</v>
      </c>
      <c r="C113" s="40">
        <v>0</v>
      </c>
      <c r="D113" s="40">
        <v>0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1">
        <f>SUM(B113:J113)</f>
        <v>54601.44</v>
      </c>
    </row>
    <row r="114" spans="1:11" ht="18.75" customHeight="1">
      <c r="A114" s="26" t="s">
        <v>71</v>
      </c>
      <c r="B114" s="27">
        <v>1311440.6</v>
      </c>
      <c r="C114" s="40">
        <v>0</v>
      </c>
      <c r="D114" s="40">
        <v>0</v>
      </c>
      <c r="E114" s="40">
        <v>0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1">
        <f aca="true" t="shared" si="25" ref="K114:K131">SUM(B114:J114)</f>
        <v>402846.2</v>
      </c>
    </row>
    <row r="115" spans="1:11" ht="18.75" customHeight="1">
      <c r="A115" s="26" t="s">
        <v>72</v>
      </c>
      <c r="B115" s="40">
        <v>0</v>
      </c>
      <c r="C115" s="27">
        <f>+C104</f>
        <v>676733.62</v>
      </c>
      <c r="D115" s="40">
        <v>0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41">
        <f t="shared" si="25"/>
        <v>676733.62</v>
      </c>
    </row>
    <row r="116" spans="1:11" ht="18.75" customHeight="1">
      <c r="A116" s="26" t="s">
        <v>73</v>
      </c>
      <c r="B116" s="40">
        <v>0</v>
      </c>
      <c r="C116" s="40">
        <v>0</v>
      </c>
      <c r="D116" s="27">
        <f>+D104</f>
        <v>835487.7500000001</v>
      </c>
      <c r="E116" s="40">
        <v>0</v>
      </c>
      <c r="F116" s="40">
        <v>0</v>
      </c>
      <c r="G116" s="40">
        <v>0</v>
      </c>
      <c r="H116" s="40">
        <v>0</v>
      </c>
      <c r="I116" s="40">
        <v>0</v>
      </c>
      <c r="J116" s="40">
        <v>0</v>
      </c>
      <c r="K116" s="41">
        <f t="shared" si="25"/>
        <v>835487.7500000001</v>
      </c>
    </row>
    <row r="117" spans="1:11" ht="18.75" customHeight="1">
      <c r="A117" s="26" t="s">
        <v>118</v>
      </c>
      <c r="B117" s="40">
        <v>0</v>
      </c>
      <c r="C117" s="40">
        <v>0</v>
      </c>
      <c r="D117" s="40">
        <v>0</v>
      </c>
      <c r="E117" s="27">
        <v>1208679.79</v>
      </c>
      <c r="F117" s="40">
        <v>0</v>
      </c>
      <c r="G117" s="40">
        <v>0</v>
      </c>
      <c r="H117" s="40">
        <v>0</v>
      </c>
      <c r="I117" s="40">
        <v>0</v>
      </c>
      <c r="J117" s="40">
        <v>0</v>
      </c>
      <c r="K117" s="41">
        <f t="shared" si="25"/>
        <v>365770.48</v>
      </c>
    </row>
    <row r="118" spans="1:11" ht="18.75" customHeight="1">
      <c r="A118" s="26" t="s">
        <v>119</v>
      </c>
      <c r="B118" s="40">
        <v>0</v>
      </c>
      <c r="C118" s="40">
        <v>0</v>
      </c>
      <c r="D118" s="40">
        <v>0</v>
      </c>
      <c r="E118" s="27">
        <v>134297.76</v>
      </c>
      <c r="F118" s="40">
        <v>0</v>
      </c>
      <c r="G118" s="40">
        <v>0</v>
      </c>
      <c r="H118" s="40">
        <v>0</v>
      </c>
      <c r="I118" s="40">
        <v>0</v>
      </c>
      <c r="J118" s="40">
        <v>0</v>
      </c>
      <c r="K118" s="41">
        <f t="shared" si="25"/>
        <v>40641.16</v>
      </c>
    </row>
    <row r="119" spans="1:11" ht="18.75" customHeight="1">
      <c r="A119" s="68" t="s">
        <v>120</v>
      </c>
      <c r="B119" s="40">
        <v>0</v>
      </c>
      <c r="C119" s="40">
        <v>0</v>
      </c>
      <c r="D119" s="40">
        <v>0</v>
      </c>
      <c r="E119" s="40">
        <v>0</v>
      </c>
      <c r="F119" s="27">
        <v>371434.28</v>
      </c>
      <c r="G119" s="40">
        <v>0</v>
      </c>
      <c r="H119" s="40">
        <v>0</v>
      </c>
      <c r="I119" s="40">
        <v>0</v>
      </c>
      <c r="J119" s="40">
        <v>0</v>
      </c>
      <c r="K119" s="41">
        <f t="shared" si="25"/>
        <v>131069.09</v>
      </c>
    </row>
    <row r="120" spans="1:11" ht="18.75" customHeight="1">
      <c r="A120" s="68" t="s">
        <v>121</v>
      </c>
      <c r="B120" s="40">
        <v>0</v>
      </c>
      <c r="C120" s="40">
        <v>0</v>
      </c>
      <c r="D120" s="40">
        <v>0</v>
      </c>
      <c r="E120" s="40">
        <v>0</v>
      </c>
      <c r="F120" s="27">
        <v>705229.58</v>
      </c>
      <c r="G120" s="40">
        <v>0</v>
      </c>
      <c r="H120" s="40">
        <v>0</v>
      </c>
      <c r="I120" s="40">
        <v>0</v>
      </c>
      <c r="J120" s="40">
        <v>0</v>
      </c>
      <c r="K120" s="41">
        <f t="shared" si="25"/>
        <v>238882</v>
      </c>
    </row>
    <row r="121" spans="1:11" ht="18.75" customHeight="1">
      <c r="A121" s="68" t="s">
        <v>122</v>
      </c>
      <c r="B121" s="40">
        <v>0</v>
      </c>
      <c r="C121" s="40">
        <v>0</v>
      </c>
      <c r="D121" s="40">
        <v>0</v>
      </c>
      <c r="E121" s="40">
        <v>0</v>
      </c>
      <c r="F121" s="27">
        <v>96166.13</v>
      </c>
      <c r="G121" s="40">
        <v>0</v>
      </c>
      <c r="H121" s="40">
        <v>0</v>
      </c>
      <c r="I121" s="40">
        <v>0</v>
      </c>
      <c r="J121" s="40">
        <v>0</v>
      </c>
      <c r="K121" s="41">
        <f t="shared" si="25"/>
        <v>40474.72</v>
      </c>
    </row>
    <row r="122" spans="1:11" ht="18.75" customHeight="1">
      <c r="A122" s="68" t="s">
        <v>123</v>
      </c>
      <c r="B122" s="70">
        <v>0</v>
      </c>
      <c r="C122" s="70">
        <v>0</v>
      </c>
      <c r="D122" s="70">
        <v>0</v>
      </c>
      <c r="E122" s="70">
        <v>0</v>
      </c>
      <c r="F122" s="71">
        <v>771397.24</v>
      </c>
      <c r="G122" s="70">
        <v>0</v>
      </c>
      <c r="H122" s="70">
        <v>0</v>
      </c>
      <c r="I122" s="70">
        <v>0</v>
      </c>
      <c r="J122" s="70">
        <v>0</v>
      </c>
      <c r="K122" s="71">
        <f t="shared" si="25"/>
        <v>269419</v>
      </c>
    </row>
    <row r="123" spans="1:11" ht="18.75" customHeight="1">
      <c r="A123" s="68" t="s">
        <v>124</v>
      </c>
      <c r="B123" s="40">
        <v>0</v>
      </c>
      <c r="C123" s="40">
        <v>0</v>
      </c>
      <c r="D123" s="40">
        <v>0</v>
      </c>
      <c r="E123" s="40">
        <v>0</v>
      </c>
      <c r="F123" s="40">
        <v>0</v>
      </c>
      <c r="G123" s="27">
        <v>822160.37</v>
      </c>
      <c r="H123" s="40">
        <v>0</v>
      </c>
      <c r="I123" s="40">
        <v>0</v>
      </c>
      <c r="J123" s="40">
        <v>0</v>
      </c>
      <c r="K123" s="41">
        <f t="shared" si="25"/>
        <v>277803.38</v>
      </c>
    </row>
    <row r="124" spans="1:11" ht="18.75" customHeight="1">
      <c r="A124" s="68" t="s">
        <v>125</v>
      </c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27">
        <v>64907.78</v>
      </c>
      <c r="H124" s="40">
        <v>0</v>
      </c>
      <c r="I124" s="40">
        <v>0</v>
      </c>
      <c r="J124" s="40">
        <v>0</v>
      </c>
      <c r="K124" s="41">
        <f t="shared" si="25"/>
        <v>27747.29</v>
      </c>
    </row>
    <row r="125" spans="1:11" ht="18.75" customHeight="1">
      <c r="A125" s="68" t="s">
        <v>126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27">
        <v>407024.4</v>
      </c>
      <c r="H125" s="40">
        <v>0</v>
      </c>
      <c r="I125" s="40">
        <v>0</v>
      </c>
      <c r="J125" s="40">
        <v>0</v>
      </c>
      <c r="K125" s="41">
        <f t="shared" si="25"/>
        <v>134165.17</v>
      </c>
    </row>
    <row r="126" spans="1:11" ht="18.75" customHeight="1">
      <c r="A126" s="68" t="s">
        <v>127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27">
        <v>407429.59</v>
      </c>
      <c r="H126" s="40">
        <v>0</v>
      </c>
      <c r="I126" s="40">
        <v>0</v>
      </c>
      <c r="J126" s="40">
        <v>0</v>
      </c>
      <c r="K126" s="41">
        <f t="shared" si="25"/>
        <v>129828.99</v>
      </c>
    </row>
    <row r="127" spans="1:11" ht="18.75" customHeight="1">
      <c r="A127" s="68" t="s">
        <v>128</v>
      </c>
      <c r="B127" s="40">
        <v>0</v>
      </c>
      <c r="C127" s="40">
        <v>0</v>
      </c>
      <c r="D127" s="40">
        <v>0</v>
      </c>
      <c r="E127" s="40">
        <v>0</v>
      </c>
      <c r="F127" s="40">
        <v>0</v>
      </c>
      <c r="G127" s="27">
        <v>1110521.39</v>
      </c>
      <c r="H127" s="40">
        <v>0</v>
      </c>
      <c r="I127" s="40">
        <v>0</v>
      </c>
      <c r="J127" s="40">
        <v>0</v>
      </c>
      <c r="K127" s="41">
        <f t="shared" si="25"/>
        <v>384035.74</v>
      </c>
    </row>
    <row r="128" spans="1:11" ht="18.75" customHeight="1">
      <c r="A128" s="68" t="s">
        <v>129</v>
      </c>
      <c r="B128" s="40">
        <v>0</v>
      </c>
      <c r="C128" s="40">
        <v>0</v>
      </c>
      <c r="D128" s="40">
        <v>0</v>
      </c>
      <c r="E128" s="40">
        <v>0</v>
      </c>
      <c r="F128" s="40">
        <v>0</v>
      </c>
      <c r="G128" s="40">
        <v>0</v>
      </c>
      <c r="H128" s="27">
        <v>526877.1</v>
      </c>
      <c r="I128" s="40">
        <v>0</v>
      </c>
      <c r="J128" s="40">
        <v>0</v>
      </c>
      <c r="K128" s="41">
        <f t="shared" si="25"/>
        <v>139968.83</v>
      </c>
    </row>
    <row r="129" spans="1:11" ht="18.75" customHeight="1">
      <c r="A129" s="68" t="s">
        <v>130</v>
      </c>
      <c r="B129" s="40">
        <v>0</v>
      </c>
      <c r="C129" s="40">
        <v>0</v>
      </c>
      <c r="D129" s="40">
        <v>0</v>
      </c>
      <c r="E129" s="40">
        <v>0</v>
      </c>
      <c r="F129" s="40">
        <v>0</v>
      </c>
      <c r="G129" s="40">
        <v>0</v>
      </c>
      <c r="H129" s="27">
        <v>956047.98</v>
      </c>
      <c r="I129" s="40">
        <v>0</v>
      </c>
      <c r="J129" s="40">
        <v>0</v>
      </c>
      <c r="K129" s="41">
        <f t="shared" si="25"/>
        <v>255099.88</v>
      </c>
    </row>
    <row r="130" spans="1:11" ht="18.75" customHeight="1">
      <c r="A130" s="68" t="s">
        <v>131</v>
      </c>
      <c r="B130" s="40">
        <v>0</v>
      </c>
      <c r="C130" s="40">
        <v>0</v>
      </c>
      <c r="D130" s="40">
        <v>0</v>
      </c>
      <c r="E130" s="40">
        <v>0</v>
      </c>
      <c r="F130" s="40">
        <v>0</v>
      </c>
      <c r="G130" s="40">
        <v>0</v>
      </c>
      <c r="H130" s="40">
        <v>0</v>
      </c>
      <c r="I130" s="27">
        <v>551240.41</v>
      </c>
      <c r="J130" s="40">
        <v>0</v>
      </c>
      <c r="K130" s="41">
        <f t="shared" si="25"/>
        <v>115608.15</v>
      </c>
    </row>
    <row r="131" spans="1:11" ht="18.75" customHeight="1">
      <c r="A131" s="69" t="s">
        <v>132</v>
      </c>
      <c r="B131" s="42">
        <v>0</v>
      </c>
      <c r="C131" s="42">
        <v>0</v>
      </c>
      <c r="D131" s="42">
        <v>0</v>
      </c>
      <c r="E131" s="42">
        <v>0</v>
      </c>
      <c r="F131" s="42">
        <v>0</v>
      </c>
      <c r="G131" s="42">
        <v>0</v>
      </c>
      <c r="H131" s="42">
        <v>0</v>
      </c>
      <c r="I131" s="42">
        <v>0</v>
      </c>
      <c r="J131" s="43">
        <v>944823.4</v>
      </c>
      <c r="K131" s="44">
        <f t="shared" si="25"/>
        <v>341042.69</v>
      </c>
    </row>
    <row r="132" spans="1:11" ht="18.75" customHeight="1">
      <c r="A132" s="76"/>
      <c r="B132" s="50">
        <v>0</v>
      </c>
      <c r="C132" s="50">
        <v>0</v>
      </c>
      <c r="D132" s="50">
        <v>0</v>
      </c>
      <c r="E132" s="50">
        <v>0</v>
      </c>
      <c r="F132" s="50">
        <v>0</v>
      </c>
      <c r="G132" s="50">
        <v>0</v>
      </c>
      <c r="H132" s="50">
        <v>0</v>
      </c>
      <c r="I132" s="50">
        <v>0</v>
      </c>
      <c r="J132" s="50">
        <f>J104-J131</f>
        <v>0</v>
      </c>
      <c r="K132" s="51"/>
    </row>
    <row r="133" ht="18.75" customHeight="1">
      <c r="A133" s="39"/>
    </row>
    <row r="134" ht="18.75" customHeight="1">
      <c r="A134" s="39"/>
    </row>
    <row r="135" ht="15.75">
      <c r="A135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2017-03-03T19:24:22Z</dcterms:modified>
  <cp:category/>
  <cp:version/>
  <cp:contentType/>
  <cp:contentStatus/>
</cp:coreProperties>
</file>