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EstaPasta_de_trabalho" hidePivotFieldList="1"/>
  <bookViews>
    <workbookView xWindow="10905" yWindow="-15" windowWidth="10740" windowHeight="10095" tabRatio="377"/>
  </bookViews>
  <sheets>
    <sheet name="Gestão" sheetId="24" r:id="rId1"/>
    <sheet name="Sistema" sheetId="30" r:id="rId2"/>
    <sheet name="receita_remuneração" sheetId="28" r:id="rId3"/>
  </sheets>
  <definedNames>
    <definedName name="_xlnm._FilterDatabase" localSheetId="0" hidden="1">Gestão!$A$1:$A$113</definedName>
    <definedName name="_xlnm._FilterDatabase" localSheetId="1" hidden="1">Sistema!$A$1:$A$126</definedName>
    <definedName name="_xlnm.Print_Area" localSheetId="0">Gestão!$C$1:$AB$77</definedName>
    <definedName name="_xlnm.Print_Area" localSheetId="2">receita_remuneração!$B$1:$M$26</definedName>
    <definedName name="_xlnm.Print_Area" localSheetId="1">Sistema!$C$1:$AB$88</definedName>
    <definedName name="_xlnm.Print_Titles" localSheetId="0">Gestão!$D:$D,Gestão!$1:$3</definedName>
    <definedName name="_xlnm.Print_Titles" localSheetId="2">receita_remuneração!$1:$3</definedName>
  </definedNames>
  <calcPr calcId="125725"/>
</workbook>
</file>

<file path=xl/calcChain.xml><?xml version="1.0" encoding="utf-8"?>
<calcChain xmlns="http://schemas.openxmlformats.org/spreadsheetml/2006/main">
  <c r="Q55" i="24"/>
  <c r="Q35"/>
  <c r="Q36" s="1"/>
  <c r="Y17"/>
  <c r="X17"/>
  <c r="W17"/>
  <c r="V17"/>
  <c r="Q17"/>
  <c r="Q59" i="30"/>
  <c r="Q25"/>
  <c r="Q22"/>
  <c r="S29" l="1"/>
  <c r="S59"/>
  <c r="Z17" i="24" l="1"/>
  <c r="U17"/>
  <c r="S17"/>
  <c r="L17"/>
  <c r="J17"/>
  <c r="H17"/>
  <c r="G17"/>
  <c r="F17"/>
  <c r="Z9"/>
  <c r="AB9" s="1"/>
  <c r="Z8"/>
  <c r="AB8" s="1"/>
  <c r="Z7"/>
  <c r="AB7" s="1"/>
  <c r="Z55"/>
  <c r="Z56"/>
  <c r="AB12" i="30"/>
  <c r="AB11"/>
  <c r="AB10"/>
  <c r="AB9"/>
  <c r="AB8"/>
  <c r="Z59"/>
  <c r="Z55"/>
  <c r="Z39"/>
  <c r="Z47"/>
  <c r="Z46" i="24"/>
  <c r="Z47"/>
  <c r="Y9"/>
  <c r="Y8"/>
  <c r="Y7"/>
  <c r="Y42"/>
  <c r="Y55" i="30"/>
  <c r="Y31"/>
  <c r="Z64"/>
  <c r="Z46"/>
  <c r="Y59"/>
  <c r="W9" i="24"/>
  <c r="W8"/>
  <c r="X9"/>
  <c r="X8"/>
  <c r="X7"/>
  <c r="X55" i="30"/>
  <c r="Y64"/>
  <c r="Y46" l="1"/>
  <c r="X46" i="24"/>
  <c r="X73" i="30"/>
  <c r="X57"/>
  <c r="W46" i="24" l="1"/>
  <c r="W56"/>
  <c r="W55" i="30"/>
  <c r="X64"/>
  <c r="X46"/>
  <c r="W76"/>
  <c r="V9" i="24"/>
  <c r="V8"/>
  <c r="V7"/>
  <c r="V55"/>
  <c r="V55" i="30"/>
  <c r="W64"/>
  <c r="W46"/>
  <c r="V46" i="24"/>
  <c r="V26"/>
  <c r="V49"/>
  <c r="V73" i="30"/>
  <c r="V68"/>
  <c r="V66"/>
  <c r="V65"/>
  <c r="V64"/>
  <c r="U9" i="24" l="1"/>
  <c r="U8"/>
  <c r="U7"/>
  <c r="U63"/>
  <c r="V63"/>
  <c r="U55"/>
  <c r="U55" i="30"/>
  <c r="U50" i="24" l="1"/>
  <c r="T9" l="1"/>
  <c r="T8"/>
  <c r="T7"/>
  <c r="T56"/>
  <c r="U64" i="30" l="1"/>
  <c r="U46"/>
  <c r="T46" i="24" l="1"/>
  <c r="T64" i="30"/>
  <c r="T46"/>
  <c r="T61"/>
  <c r="S9" i="24"/>
  <c r="S8"/>
  <c r="S7"/>
  <c r="S63"/>
  <c r="T63"/>
  <c r="S68"/>
  <c r="S56"/>
  <c r="R61" i="30"/>
  <c r="S55" l="1"/>
  <c r="Z60" l="1"/>
  <c r="Q56" i="24"/>
  <c r="R17" l="1"/>
  <c r="P17"/>
  <c r="T55" i="30" l="1"/>
  <c r="S46"/>
  <c r="S46" i="24"/>
  <c r="R55" i="30"/>
  <c r="R65"/>
  <c r="S14" i="24"/>
  <c r="S64" i="30"/>
  <c r="R9" i="24" l="1"/>
  <c r="R8"/>
  <c r="R7"/>
  <c r="R63"/>
  <c r="R68"/>
  <c r="R56"/>
  <c r="R9" i="30"/>
  <c r="R8"/>
  <c r="T58" l="1"/>
  <c r="O17" i="24" l="1"/>
  <c r="M17"/>
  <c r="R14" l="1"/>
  <c r="R46"/>
  <c r="R51"/>
  <c r="R53" i="30"/>
  <c r="Q9" i="24" l="1"/>
  <c r="Q8"/>
  <c r="Q7"/>
  <c r="Q63"/>
  <c r="Q9" i="30"/>
  <c r="Q8"/>
  <c r="Q17"/>
  <c r="Q55"/>
  <c r="R58" l="1"/>
  <c r="R64"/>
  <c r="R46"/>
  <c r="Q14" i="24" l="1"/>
  <c r="Q26"/>
  <c r="Q46"/>
  <c r="P9"/>
  <c r="P8"/>
  <c r="P7"/>
  <c r="P63"/>
  <c r="P47"/>
  <c r="P12" i="30"/>
  <c r="P11"/>
  <c r="P10"/>
  <c r="P9"/>
  <c r="P8"/>
  <c r="P55"/>
  <c r="Q76" l="1"/>
  <c r="Q64"/>
  <c r="Q46" l="1"/>
  <c r="P42" i="24" l="1"/>
  <c r="P49"/>
  <c r="P59" i="30"/>
  <c r="P61"/>
  <c r="O9" i="24" l="1"/>
  <c r="O8"/>
  <c r="O7"/>
  <c r="O63"/>
  <c r="O56"/>
  <c r="O9" i="30"/>
  <c r="O8"/>
  <c r="O55"/>
  <c r="P46"/>
  <c r="N17" i="24" l="1"/>
  <c r="O46"/>
  <c r="O26"/>
  <c r="O49"/>
  <c r="O53" i="30"/>
  <c r="O59"/>
  <c r="N9" i="24" l="1"/>
  <c r="N8"/>
  <c r="N7"/>
  <c r="N63"/>
  <c r="N46"/>
  <c r="M47"/>
  <c r="N47"/>
  <c r="N56"/>
  <c r="N55" i="30"/>
  <c r="O46" l="1"/>
  <c r="N49" i="24"/>
  <c r="N61" i="30"/>
  <c r="M9" i="24"/>
  <c r="M8"/>
  <c r="M7"/>
  <c r="M63"/>
  <c r="M56"/>
  <c r="M44"/>
  <c r="M49"/>
  <c r="M55" i="30"/>
  <c r="N64" l="1"/>
  <c r="N1" i="24"/>
  <c r="N46" i="30"/>
  <c r="M50" i="24" l="1"/>
  <c r="K17"/>
  <c r="L9"/>
  <c r="L8"/>
  <c r="L7"/>
  <c r="L63"/>
  <c r="L59" i="30"/>
  <c r="L55"/>
  <c r="M64" l="1"/>
  <c r="M46"/>
  <c r="M75"/>
  <c r="L39"/>
  <c r="AB37" l="1"/>
  <c r="L26" i="24"/>
  <c r="L50"/>
  <c r="K9" l="1"/>
  <c r="K8"/>
  <c r="K7"/>
  <c r="K63"/>
  <c r="K56"/>
  <c r="K55" i="30"/>
  <c r="L72"/>
  <c r="L64"/>
  <c r="L46" l="1"/>
  <c r="K59" l="1"/>
  <c r="J9" i="24"/>
  <c r="J8"/>
  <c r="J7"/>
  <c r="J56"/>
  <c r="J55" i="30" l="1"/>
  <c r="K64" l="1"/>
  <c r="J68"/>
  <c r="K46" l="1"/>
  <c r="J50" i="24" l="1"/>
  <c r="J64" i="30"/>
  <c r="J46"/>
  <c r="I9" i="24"/>
  <c r="I8"/>
  <c r="I7"/>
  <c r="I63"/>
  <c r="J63"/>
  <c r="I44"/>
  <c r="I56"/>
  <c r="I8" i="30"/>
  <c r="I55"/>
  <c r="H9" i="24" l="1"/>
  <c r="H8"/>
  <c r="H7"/>
  <c r="H68"/>
  <c r="H56"/>
  <c r="H8" i="30"/>
  <c r="E14"/>
  <c r="H55"/>
  <c r="I64"/>
  <c r="I46"/>
  <c r="G9" i="24"/>
  <c r="G8"/>
  <c r="G7"/>
  <c r="G63"/>
  <c r="H63"/>
  <c r="G68"/>
  <c r="G55"/>
  <c r="G55" i="30"/>
  <c r="H64"/>
  <c r="H46" l="1"/>
  <c r="F44" i="24"/>
  <c r="G26"/>
  <c r="G50"/>
  <c r="F9"/>
  <c r="F8"/>
  <c r="F7"/>
  <c r="F55" i="30"/>
  <c r="G64" l="1"/>
  <c r="G46" l="1"/>
  <c r="F50" i="24" l="1"/>
  <c r="F64" i="30"/>
  <c r="F46"/>
  <c r="G42" i="24" l="1"/>
  <c r="F20"/>
  <c r="F59" i="30"/>
  <c r="J26" i="28" l="1"/>
  <c r="E26"/>
  <c r="K25" l="1"/>
  <c r="L25" s="1"/>
  <c r="K24"/>
  <c r="L24" s="1"/>
  <c r="K23"/>
  <c r="L23" s="1"/>
  <c r="K22"/>
  <c r="L22" s="1"/>
  <c r="K21"/>
  <c r="L21" s="1"/>
  <c r="K20"/>
  <c r="K19"/>
  <c r="K18"/>
  <c r="K17"/>
  <c r="K16"/>
  <c r="K15"/>
  <c r="K14"/>
  <c r="K13"/>
  <c r="K12"/>
  <c r="K11"/>
  <c r="K10"/>
  <c r="K9"/>
  <c r="K8"/>
  <c r="K7"/>
  <c r="K6"/>
  <c r="K5"/>
  <c r="C25"/>
  <c r="C24"/>
  <c r="C23"/>
  <c r="C22"/>
  <c r="C21"/>
  <c r="K26" l="1"/>
  <c r="AC53" i="30" l="1"/>
  <c r="AC49"/>
  <c r="AC47"/>
  <c r="AC60"/>
  <c r="AC55"/>
  <c r="AO28" i="24"/>
  <c r="AO25"/>
  <c r="AO24"/>
  <c r="AO10"/>
  <c r="AO7"/>
  <c r="AO2"/>
  <c r="AO3"/>
  <c r="AO4"/>
  <c r="AO23"/>
  <c r="AO22"/>
  <c r="AO26"/>
  <c r="AO20"/>
  <c r="AO21"/>
  <c r="AO19"/>
  <c r="AO6"/>
  <c r="AO11" s="1"/>
  <c r="AC59" i="30"/>
  <c r="AC58"/>
  <c r="AC57"/>
  <c r="AC56"/>
  <c r="AC43"/>
  <c r="AC42"/>
  <c r="AC41"/>
  <c r="AC30"/>
  <c r="AC54"/>
  <c r="Z73" i="24"/>
  <c r="Y73"/>
  <c r="Y71" s="1"/>
  <c r="X73"/>
  <c r="X71" s="1"/>
  <c r="W73"/>
  <c r="W71" s="1"/>
  <c r="V73"/>
  <c r="V71" s="1"/>
  <c r="U73"/>
  <c r="T73"/>
  <c r="S73"/>
  <c r="S71" s="1"/>
  <c r="R73"/>
  <c r="R71" s="1"/>
  <c r="Q73"/>
  <c r="Q71" s="1"/>
  <c r="P73"/>
  <c r="P71" s="1"/>
  <c r="O73"/>
  <c r="O71" s="1"/>
  <c r="N73"/>
  <c r="M73"/>
  <c r="M71" s="1"/>
  <c r="L73"/>
  <c r="L71" s="1"/>
  <c r="K73"/>
  <c r="K71" s="1"/>
  <c r="J73"/>
  <c r="J71" s="1"/>
  <c r="I73"/>
  <c r="I71" s="1"/>
  <c r="H73"/>
  <c r="H71" s="1"/>
  <c r="G73"/>
  <c r="G71" s="1"/>
  <c r="Z71"/>
  <c r="U71"/>
  <c r="T71"/>
  <c r="N71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AA63"/>
  <c r="Z63"/>
  <c r="Y63"/>
  <c r="X63"/>
  <c r="W63"/>
  <c r="N53"/>
  <c r="M53"/>
  <c r="L53"/>
  <c r="K53"/>
  <c r="J53"/>
  <c r="I53"/>
  <c r="H53"/>
  <c r="G53"/>
  <c r="K48"/>
  <c r="J48"/>
  <c r="I48"/>
  <c r="H48"/>
  <c r="G48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AA1"/>
  <c r="AA61" s="1"/>
  <c r="Z1"/>
  <c r="Z61" s="1"/>
  <c r="Y1"/>
  <c r="Y61" s="1"/>
  <c r="X1"/>
  <c r="X61" s="1"/>
  <c r="W1"/>
  <c r="W61" s="1"/>
  <c r="V1"/>
  <c r="V61" s="1"/>
  <c r="U1"/>
  <c r="U61" s="1"/>
  <c r="T1"/>
  <c r="T61" s="1"/>
  <c r="S1"/>
  <c r="S61" s="1"/>
  <c r="R1"/>
  <c r="R61" s="1"/>
  <c r="Q1"/>
  <c r="Q61" s="1"/>
  <c r="P1"/>
  <c r="P61" s="1"/>
  <c r="O1"/>
  <c r="O61" s="1"/>
  <c r="N61"/>
  <c r="M1"/>
  <c r="M61" s="1"/>
  <c r="L1"/>
  <c r="L61" s="1"/>
  <c r="K1"/>
  <c r="K61" s="1"/>
  <c r="J1"/>
  <c r="J61" s="1"/>
  <c r="I1"/>
  <c r="I61" s="1"/>
  <c r="H1"/>
  <c r="H61" s="1"/>
  <c r="G1"/>
  <c r="G61" s="1"/>
  <c r="Z77" i="30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Z75"/>
  <c r="Y75"/>
  <c r="X75"/>
  <c r="W75"/>
  <c r="V75"/>
  <c r="U75"/>
  <c r="T75"/>
  <c r="S75"/>
  <c r="R75"/>
  <c r="Q75"/>
  <c r="P75"/>
  <c r="O75"/>
  <c r="N75"/>
  <c r="L75"/>
  <c r="K75"/>
  <c r="J75"/>
  <c r="I75"/>
  <c r="H75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Z72"/>
  <c r="Y72"/>
  <c r="X72"/>
  <c r="W72"/>
  <c r="V72"/>
  <c r="U72"/>
  <c r="T72"/>
  <c r="S72"/>
  <c r="R72"/>
  <c r="Q72"/>
  <c r="P72"/>
  <c r="O72"/>
  <c r="N72"/>
  <c r="M72"/>
  <c r="K72"/>
  <c r="J72"/>
  <c r="I72"/>
  <c r="H72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Z24"/>
  <c r="F25" i="28" s="1"/>
  <c r="G25" s="1"/>
  <c r="Y24" i="30"/>
  <c r="F24" i="28" s="1"/>
  <c r="G24" s="1"/>
  <c r="X24" i="30"/>
  <c r="F23" i="28" s="1"/>
  <c r="G23" s="1"/>
  <c r="W24" i="30"/>
  <c r="V24"/>
  <c r="F21" i="28" s="1"/>
  <c r="G21" s="1"/>
  <c r="U24" i="30"/>
  <c r="T24"/>
  <c r="F19" i="28" s="1"/>
  <c r="S24" i="30"/>
  <c r="F18" i="28" s="1"/>
  <c r="R24" i="30"/>
  <c r="F17" i="28" s="1"/>
  <c r="Q24" i="30"/>
  <c r="P24"/>
  <c r="F15" i="28" s="1"/>
  <c r="O24" i="30"/>
  <c r="N24"/>
  <c r="F13" i="28" s="1"/>
  <c r="M24" i="30"/>
  <c r="F12" i="28" s="1"/>
  <c r="L24" i="30"/>
  <c r="F11" i="28" s="1"/>
  <c r="K24" i="30"/>
  <c r="F10" i="28" s="1"/>
  <c r="J24" i="30"/>
  <c r="F9" i="28" s="1"/>
  <c r="I24" i="30"/>
  <c r="F8" i="28" s="1"/>
  <c r="H24" i="30"/>
  <c r="F7" i="28" s="1"/>
  <c r="AA2" i="24"/>
  <c r="AA62" s="1"/>
  <c r="Z2" i="30"/>
  <c r="Z2" i="24" s="1"/>
  <c r="Z62" s="1"/>
  <c r="Y2" i="30"/>
  <c r="Y2" i="24" s="1"/>
  <c r="Y62" s="1"/>
  <c r="X2" i="30"/>
  <c r="X2" i="24" s="1"/>
  <c r="X62" s="1"/>
  <c r="W2" i="30"/>
  <c r="W2" i="24" s="1"/>
  <c r="W62" s="1"/>
  <c r="V2" i="30"/>
  <c r="V2" i="24" s="1"/>
  <c r="V62" s="1"/>
  <c r="U2" i="30"/>
  <c r="U2" i="24" s="1"/>
  <c r="U62" s="1"/>
  <c r="T2" i="30"/>
  <c r="T2" i="24" s="1"/>
  <c r="T62" s="1"/>
  <c r="S2" i="30"/>
  <c r="S2" i="24" s="1"/>
  <c r="S62" s="1"/>
  <c r="R2" i="30"/>
  <c r="R2" i="24" s="1"/>
  <c r="R62" s="1"/>
  <c r="Q2" i="30"/>
  <c r="Q2" i="24" s="1"/>
  <c r="Q62" s="1"/>
  <c r="P2" i="30"/>
  <c r="P2" i="24" s="1"/>
  <c r="P62" s="1"/>
  <c r="O2" i="30"/>
  <c r="O2" i="24" s="1"/>
  <c r="O62" s="1"/>
  <c r="N2" i="30"/>
  <c r="N2" i="24" s="1"/>
  <c r="N62" s="1"/>
  <c r="M2" i="30"/>
  <c r="M2" i="24" s="1"/>
  <c r="M62" s="1"/>
  <c r="L2" i="30"/>
  <c r="L2" i="24" s="1"/>
  <c r="L62" s="1"/>
  <c r="K2" i="30"/>
  <c r="K2" i="24" s="1"/>
  <c r="K62" s="1"/>
  <c r="J2" i="30"/>
  <c r="J2" i="24" s="1"/>
  <c r="J62" s="1"/>
  <c r="I2" i="30"/>
  <c r="I2" i="24" s="1"/>
  <c r="I62" s="1"/>
  <c r="H2" i="30"/>
  <c r="H2" i="24" s="1"/>
  <c r="H62" s="1"/>
  <c r="AH62"/>
  <c r="AH2"/>
  <c r="AH13"/>
  <c r="AH12"/>
  <c r="F63"/>
  <c r="C2"/>
  <c r="AB38" i="30"/>
  <c r="AB30"/>
  <c r="G33"/>
  <c r="G24"/>
  <c r="G77"/>
  <c r="F77"/>
  <c r="G75"/>
  <c r="F75"/>
  <c r="G74"/>
  <c r="F74"/>
  <c r="G72"/>
  <c r="F72"/>
  <c r="G71"/>
  <c r="F71"/>
  <c r="G70"/>
  <c r="F70"/>
  <c r="G69"/>
  <c r="F69"/>
  <c r="S23" l="1"/>
  <c r="AH59" i="24"/>
  <c r="L23" i="30"/>
  <c r="P23"/>
  <c r="X23"/>
  <c r="R23"/>
  <c r="AH65" i="24"/>
  <c r="K23" i="30"/>
  <c r="J23"/>
  <c r="Y23"/>
  <c r="M23"/>
  <c r="H23"/>
  <c r="G23"/>
  <c r="F6" i="28"/>
  <c r="O23" i="30"/>
  <c r="F14" i="28"/>
  <c r="Q23" i="30"/>
  <c r="F16" i="28"/>
  <c r="U23" i="30"/>
  <c r="F20" i="28"/>
  <c r="W23" i="30"/>
  <c r="F22" i="28"/>
  <c r="G22" s="1"/>
  <c r="I23" i="30"/>
  <c r="N23"/>
  <c r="T23"/>
  <c r="V23"/>
  <c r="Z23"/>
  <c r="H39" i="24"/>
  <c r="K39"/>
  <c r="AC52" i="30"/>
  <c r="AO27" i="24"/>
  <c r="AO5"/>
  <c r="AC51" i="30"/>
  <c r="AC50"/>
  <c r="AO13" i="24"/>
  <c r="AC48" i="30"/>
  <c r="G39" i="24"/>
  <c r="J39"/>
  <c r="I39"/>
  <c r="AC39" i="30"/>
  <c r="AC40"/>
  <c r="AH3" i="24"/>
  <c r="AH42"/>
  <c r="AH53"/>
  <c r="AC3" i="30"/>
  <c r="AB3"/>
  <c r="AC46" l="1"/>
  <c r="AH5" i="24"/>
  <c r="AH7" s="1"/>
  <c r="C62"/>
  <c r="AB48" i="30" l="1"/>
  <c r="AB57" l="1"/>
  <c r="L20" i="28" l="1"/>
  <c r="C20"/>
  <c r="L19"/>
  <c r="C19"/>
  <c r="L18"/>
  <c r="C18"/>
  <c r="G20"/>
  <c r="G45" i="30"/>
  <c r="G18" i="28" l="1"/>
  <c r="G19"/>
  <c r="AB49" i="30" l="1"/>
  <c r="AB47"/>
  <c r="F45"/>
  <c r="F1" i="24" l="1"/>
  <c r="G2" i="30"/>
  <c r="G2" i="24" s="1"/>
  <c r="G62" s="1"/>
  <c r="F2" i="30"/>
  <c r="F2" i="24" s="1"/>
  <c r="F48" l="1"/>
  <c r="AB19" i="30" l="1"/>
  <c r="AB18"/>
  <c r="AB17"/>
  <c r="AB16"/>
  <c r="AB76" i="24" l="1"/>
  <c r="AB75"/>
  <c r="AC75" s="1"/>
  <c r="AB74"/>
  <c r="AC74" s="1"/>
  <c r="AB69"/>
  <c r="AC69" s="1"/>
  <c r="AB68"/>
  <c r="AB58"/>
  <c r="AC58" s="1"/>
  <c r="AB57"/>
  <c r="AB56"/>
  <c r="AC56" s="1"/>
  <c r="AB55"/>
  <c r="AC55" s="1"/>
  <c r="AB47"/>
  <c r="AC47" s="1"/>
  <c r="AB46"/>
  <c r="AC46" s="1"/>
  <c r="AB44"/>
  <c r="AC44" s="1"/>
  <c r="AB43"/>
  <c r="AC43" s="1"/>
  <c r="AB42"/>
  <c r="AC42" s="1"/>
  <c r="AB37"/>
  <c r="AB35"/>
  <c r="AC35" s="1"/>
  <c r="AB34"/>
  <c r="AC34" s="1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61" i="30"/>
  <c r="AB60"/>
  <c r="AB59"/>
  <c r="AB58"/>
  <c r="AB56"/>
  <c r="AB55"/>
  <c r="AB54"/>
  <c r="AB46" s="1"/>
  <c r="AB53"/>
  <c r="AB52"/>
  <c r="AB51"/>
  <c r="AB50"/>
  <c r="AB43"/>
  <c r="AB42"/>
  <c r="AB41"/>
  <c r="AB40"/>
  <c r="AB39"/>
  <c r="AB21"/>
  <c r="AB45" l="1"/>
  <c r="F13" i="24" l="1"/>
  <c r="E3"/>
  <c r="AC2"/>
  <c r="AB1"/>
  <c r="AB13" l="1"/>
  <c r="AC13" s="1"/>
  <c r="E91" i="30"/>
  <c r="E90"/>
  <c r="C88"/>
  <c r="AB77"/>
  <c r="AB75"/>
  <c r="AB74"/>
  <c r="AB72"/>
  <c r="AB71"/>
  <c r="AB70"/>
  <c r="E63"/>
  <c r="E45"/>
  <c r="AB36"/>
  <c r="AB35"/>
  <c r="AB34"/>
  <c r="F33"/>
  <c r="AB33" s="1"/>
  <c r="AB32"/>
  <c r="AB31"/>
  <c r="AB29"/>
  <c r="AB28"/>
  <c r="AB27"/>
  <c r="AB26"/>
  <c r="AB25"/>
  <c r="F24"/>
  <c r="AC3" i="24"/>
  <c r="AC1" i="30"/>
  <c r="AC1" i="24" s="1"/>
  <c r="AB24" i="30" l="1"/>
  <c r="F5" i="28"/>
  <c r="F26" s="1"/>
  <c r="AB3" i="24"/>
  <c r="AB69" i="30"/>
  <c r="F23"/>
  <c r="AC23" l="1"/>
  <c r="AB23"/>
  <c r="C77" i="24" l="1"/>
  <c r="L17" i="28" l="1"/>
  <c r="G17"/>
  <c r="C17"/>
  <c r="AO8" i="24" l="1"/>
  <c r="AO9" s="1"/>
  <c r="F15" l="1"/>
  <c r="C16" i="28" l="1"/>
  <c r="C15"/>
  <c r="C14"/>
  <c r="C13"/>
  <c r="C12"/>
  <c r="C11"/>
  <c r="C10"/>
  <c r="C9"/>
  <c r="C8"/>
  <c r="C7"/>
  <c r="C6"/>
  <c r="C5"/>
  <c r="F53" i="24" l="1"/>
  <c r="F45"/>
  <c r="F41"/>
  <c r="F39" l="1"/>
  <c r="L16" i="28" l="1"/>
  <c r="L15"/>
  <c r="L14"/>
  <c r="L13"/>
  <c r="L12"/>
  <c r="L11"/>
  <c r="L10"/>
  <c r="L9"/>
  <c r="L8"/>
  <c r="L7"/>
  <c r="L6"/>
  <c r="L5" l="1"/>
  <c r="L26" s="1"/>
  <c r="M5" l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l="1"/>
  <c r="G14"/>
  <c r="G10"/>
  <c r="G7"/>
  <c r="G6"/>
  <c r="G8"/>
  <c r="G13"/>
  <c r="G9"/>
  <c r="G11"/>
  <c r="G15"/>
  <c r="G12"/>
  <c r="G16"/>
  <c r="E61" i="24" l="1"/>
  <c r="AC63" l="1"/>
  <c r="AB63"/>
  <c r="AC62"/>
  <c r="AC61"/>
  <c r="AB61"/>
  <c r="F61"/>
  <c r="F62" l="1"/>
  <c r="G5" i="28" l="1"/>
  <c r="G26" s="1"/>
  <c r="H5" l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E63" i="24" l="1"/>
  <c r="H26" i="28" l="1"/>
  <c r="F73" i="24"/>
  <c r="F71" s="1"/>
  <c r="F67"/>
  <c r="AC67" l="1"/>
  <c r="AB67" l="1"/>
  <c r="AB45"/>
  <c r="AC73"/>
  <c r="AC71" s="1"/>
  <c r="AC65" s="1"/>
  <c r="AB41"/>
  <c r="AB15"/>
  <c r="AC15" s="1"/>
  <c r="AB73"/>
  <c r="AB71" s="1"/>
  <c r="AC45"/>
  <c r="AC41"/>
  <c r="AC45" i="30" l="1"/>
  <c r="AB52" i="24" l="1"/>
  <c r="F64" l="1"/>
  <c r="F65" l="1"/>
  <c r="G64" s="1"/>
  <c r="G65" s="1"/>
  <c r="AB64"/>
  <c r="AB65" s="1"/>
  <c r="H64" l="1"/>
  <c r="H65" s="1"/>
  <c r="I64" s="1"/>
  <c r="I65" s="1"/>
  <c r="J64" s="1"/>
  <c r="E79" i="30"/>
  <c r="E6" s="1"/>
  <c r="F91" s="1"/>
  <c r="F4"/>
  <c r="J65" i="24" l="1"/>
  <c r="AB4"/>
  <c r="F4"/>
  <c r="AB4" i="30"/>
  <c r="F90"/>
  <c r="F93" s="1"/>
  <c r="K64" i="24" l="1"/>
  <c r="K65" s="1"/>
  <c r="F81" i="30"/>
  <c r="L64" i="24" l="1"/>
  <c r="L65" s="1"/>
  <c r="F85" i="30"/>
  <c r="F14" i="24"/>
  <c r="F86" i="30"/>
  <c r="F82"/>
  <c r="F12" i="24"/>
  <c r="F14" i="30"/>
  <c r="F83"/>
  <c r="F63"/>
  <c r="F5" s="1"/>
  <c r="F80"/>
  <c r="F84"/>
  <c r="M64" i="24" l="1"/>
  <c r="M65" s="1"/>
  <c r="G4" i="30"/>
  <c r="G90" s="1"/>
  <c r="F11" i="24"/>
  <c r="F5" s="1"/>
  <c r="F79" i="30"/>
  <c r="F6" s="1"/>
  <c r="G91" s="1"/>
  <c r="N64" i="24" l="1"/>
  <c r="N65" s="1"/>
  <c r="G4"/>
  <c r="G93" i="30"/>
  <c r="G86" s="1"/>
  <c r="H86" s="1"/>
  <c r="O64" i="24" l="1"/>
  <c r="O65" s="1"/>
  <c r="G14" i="30"/>
  <c r="H14" s="1"/>
  <c r="G84"/>
  <c r="H84" s="1"/>
  <c r="G81"/>
  <c r="H81" s="1"/>
  <c r="G14" i="24"/>
  <c r="G12"/>
  <c r="G80" i="30"/>
  <c r="H80" s="1"/>
  <c r="P64" i="24" l="1"/>
  <c r="P65" s="1"/>
  <c r="G83" i="30"/>
  <c r="H83" s="1"/>
  <c r="G63"/>
  <c r="G5" s="1"/>
  <c r="H4" s="1"/>
  <c r="G82"/>
  <c r="H82" s="1"/>
  <c r="G85"/>
  <c r="H85" s="1"/>
  <c r="G11" i="24"/>
  <c r="G5" s="1"/>
  <c r="H4" s="1"/>
  <c r="Q64" l="1"/>
  <c r="Q65" s="1"/>
  <c r="G79" i="30"/>
  <c r="G6" s="1"/>
  <c r="H91" s="1"/>
  <c r="R64" i="24" l="1"/>
  <c r="R65" s="1"/>
  <c r="H90" i="30"/>
  <c r="S64" i="24" l="1"/>
  <c r="S65" s="1"/>
  <c r="H93" i="30"/>
  <c r="T64" i="24" l="1"/>
  <c r="T65" s="1"/>
  <c r="H14"/>
  <c r="H12"/>
  <c r="U64" l="1"/>
  <c r="U65" s="1"/>
  <c r="H63" i="30"/>
  <c r="H5" s="1"/>
  <c r="H11" i="24"/>
  <c r="H5" s="1"/>
  <c r="I4" s="1"/>
  <c r="H79" i="30"/>
  <c r="H6" s="1"/>
  <c r="I91" s="1"/>
  <c r="V64" i="24" l="1"/>
  <c r="V65" s="1"/>
  <c r="I4" i="30"/>
  <c r="I90" s="1"/>
  <c r="I93" s="1"/>
  <c r="I81" s="1"/>
  <c r="W64" i="24" l="1"/>
  <c r="W65" s="1"/>
  <c r="I14" i="30"/>
  <c r="I84"/>
  <c r="I86"/>
  <c r="I12" i="24"/>
  <c r="I14"/>
  <c r="X64" l="1"/>
  <c r="X65" s="1"/>
  <c r="I83" i="30"/>
  <c r="I82"/>
  <c r="I63"/>
  <c r="I5" s="1"/>
  <c r="J4" s="1"/>
  <c r="I85"/>
  <c r="I80"/>
  <c r="I11" i="24"/>
  <c r="I5" s="1"/>
  <c r="J4" s="1"/>
  <c r="Y64" l="1"/>
  <c r="Y65" s="1"/>
  <c r="I79" i="30"/>
  <c r="I6" s="1"/>
  <c r="Z64" i="24" l="1"/>
  <c r="Z65" s="1"/>
  <c r="J91" i="30"/>
  <c r="AA64" i="24" l="1"/>
  <c r="AA65" s="1"/>
  <c r="J90" i="30"/>
  <c r="J93" l="1"/>
  <c r="J82" l="1"/>
  <c r="J84"/>
  <c r="J80"/>
  <c r="J85"/>
  <c r="J81"/>
  <c r="J86"/>
  <c r="J14" i="24" l="1"/>
  <c r="J12"/>
  <c r="J14" i="30"/>
  <c r="J83"/>
  <c r="J63"/>
  <c r="J5" s="1"/>
  <c r="K4" s="1"/>
  <c r="K90" s="1"/>
  <c r="J11" i="24" l="1"/>
  <c r="J5" s="1"/>
  <c r="K4" s="1"/>
  <c r="J79" i="30"/>
  <c r="J6" s="1"/>
  <c r="K91" s="1"/>
  <c r="K93" s="1"/>
  <c r="K80" s="1"/>
  <c r="K14" i="24" l="1"/>
  <c r="K12"/>
  <c r="K86" i="30"/>
  <c r="K81"/>
  <c r="K83"/>
  <c r="K68"/>
  <c r="K84" s="1"/>
  <c r="K82" l="1"/>
  <c r="K11" i="24"/>
  <c r="K5" s="1"/>
  <c r="L4" s="1"/>
  <c r="K85" i="30"/>
  <c r="K63"/>
  <c r="K5" s="1"/>
  <c r="K14"/>
  <c r="L4" l="1"/>
  <c r="K79"/>
  <c r="K6" s="1"/>
  <c r="L91" l="1"/>
  <c r="L90" l="1"/>
  <c r="L93" l="1"/>
  <c r="L82" l="1"/>
  <c r="L68"/>
  <c r="L84" s="1"/>
  <c r="L80"/>
  <c r="L85"/>
  <c r="L81"/>
  <c r="L86"/>
  <c r="L12" i="24" l="1"/>
  <c r="L14"/>
  <c r="L14" i="30"/>
  <c r="L83"/>
  <c r="L63"/>
  <c r="L5" s="1"/>
  <c r="M4" l="1"/>
  <c r="M90" s="1"/>
  <c r="L11" i="24"/>
  <c r="L79" i="30"/>
  <c r="L6" s="1"/>
  <c r="M91" s="1"/>
  <c r="M93" l="1"/>
  <c r="M86" s="1"/>
  <c r="M80"/>
  <c r="M82"/>
  <c r="M85"/>
  <c r="M81"/>
  <c r="M83"/>
  <c r="M68" l="1"/>
  <c r="M84" s="1"/>
  <c r="M79" s="1"/>
  <c r="M6" s="1"/>
  <c r="N91" s="1"/>
  <c r="M12" i="24"/>
  <c r="M14"/>
  <c r="M14" i="30"/>
  <c r="M63" l="1"/>
  <c r="M5" s="1"/>
  <c r="N4" s="1"/>
  <c r="N90" s="1"/>
  <c r="N93" s="1"/>
  <c r="N81" s="1"/>
  <c r="M11" i="24"/>
  <c r="N68" i="30" l="1"/>
  <c r="N84" s="1"/>
  <c r="N80"/>
  <c r="N14" i="24"/>
  <c r="N12"/>
  <c r="N86" i="30"/>
  <c r="N14"/>
  <c r="N82" l="1"/>
  <c r="N83"/>
  <c r="N63"/>
  <c r="N5" s="1"/>
  <c r="O4" s="1"/>
  <c r="O90" s="1"/>
  <c r="N85"/>
  <c r="N11" i="24"/>
  <c r="N79" i="30" l="1"/>
  <c r="N6" s="1"/>
  <c r="O91" s="1"/>
  <c r="O93" s="1"/>
  <c r="O81" s="1"/>
  <c r="O80" l="1"/>
  <c r="O86"/>
  <c r="O68"/>
  <c r="O84" s="1"/>
  <c r="O14"/>
  <c r="O85"/>
  <c r="O82"/>
  <c r="O83" l="1"/>
  <c r="O79" s="1"/>
  <c r="O6" s="1"/>
  <c r="P91" s="1"/>
  <c r="O14" i="24"/>
  <c r="O63" i="30"/>
  <c r="O5" s="1"/>
  <c r="O12" i="24"/>
  <c r="P4" i="30" l="1"/>
  <c r="P90" s="1"/>
  <c r="P93" s="1"/>
  <c r="P86" s="1"/>
  <c r="O11" i="24"/>
  <c r="P85" i="30" l="1"/>
  <c r="P14"/>
  <c r="P84"/>
  <c r="P80"/>
  <c r="P81"/>
  <c r="P82"/>
  <c r="P14" i="24" l="1"/>
  <c r="P63" i="30"/>
  <c r="P5" s="1"/>
  <c r="P12" i="24"/>
  <c r="P83" i="30"/>
  <c r="P79" s="1"/>
  <c r="P6" s="1"/>
  <c r="Q4" l="1"/>
  <c r="Q91"/>
  <c r="P11" i="24"/>
  <c r="Q90" i="30" l="1"/>
  <c r="Q93" l="1"/>
  <c r="Q86" l="1"/>
  <c r="Q84"/>
  <c r="Q80"/>
  <c r="Q82"/>
  <c r="Q85"/>
  <c r="Q81"/>
  <c r="Q12" i="24" l="1"/>
  <c r="Q14" i="30"/>
  <c r="Q83"/>
  <c r="Q79" s="1"/>
  <c r="Q6" s="1"/>
  <c r="R91" s="1"/>
  <c r="Q63"/>
  <c r="Q5" s="1"/>
  <c r="R4" l="1"/>
  <c r="R90" s="1"/>
  <c r="R93" s="1"/>
  <c r="R85" s="1"/>
  <c r="Q11" i="24"/>
  <c r="R12" l="1"/>
  <c r="R84" i="30"/>
  <c r="R83"/>
  <c r="R86"/>
  <c r="R81"/>
  <c r="R14"/>
  <c r="R11" i="24" l="1"/>
  <c r="R63" i="30"/>
  <c r="R5" s="1"/>
  <c r="R82"/>
  <c r="R80"/>
  <c r="S4" l="1"/>
  <c r="S90" s="1"/>
  <c r="R79"/>
  <c r="R6" s="1"/>
  <c r="S91" s="1"/>
  <c r="S93" l="1"/>
  <c r="S14" s="1"/>
  <c r="S83" l="1"/>
  <c r="S12" i="24"/>
  <c r="S86" i="30"/>
  <c r="S84"/>
  <c r="S81"/>
  <c r="S80"/>
  <c r="S11" i="24" l="1"/>
  <c r="S82" i="30"/>
  <c r="S63"/>
  <c r="S5" s="1"/>
  <c r="S85"/>
  <c r="T4" l="1"/>
  <c r="T90" s="1"/>
  <c r="S79"/>
  <c r="S6" s="1"/>
  <c r="T91" s="1"/>
  <c r="T93" l="1"/>
  <c r="T82" s="1"/>
  <c r="T81" l="1"/>
  <c r="T84"/>
  <c r="T86"/>
  <c r="T14" i="24"/>
  <c r="T83" i="30"/>
  <c r="T12" i="24"/>
  <c r="T80" i="30"/>
  <c r="T85"/>
  <c r="T79" l="1"/>
  <c r="T6" s="1"/>
  <c r="U91" s="1"/>
  <c r="T63"/>
  <c r="T5" s="1"/>
  <c r="U4" s="1"/>
  <c r="U90" s="1"/>
  <c r="T14"/>
  <c r="T11" i="24"/>
  <c r="U93" i="30" l="1"/>
  <c r="U86" s="1"/>
  <c r="U14" l="1"/>
  <c r="U84"/>
  <c r="U82"/>
  <c r="U81"/>
  <c r="U80"/>
  <c r="U85"/>
  <c r="U12" i="24" l="1"/>
  <c r="U83" i="30"/>
  <c r="U79" s="1"/>
  <c r="U6" s="1"/>
  <c r="V91" s="1"/>
  <c r="U63"/>
  <c r="U5" s="1"/>
  <c r="U14" i="24"/>
  <c r="V4" i="30" l="1"/>
  <c r="V90" s="1"/>
  <c r="V93" s="1"/>
  <c r="U11" i="24"/>
  <c r="V86" i="30" l="1"/>
  <c r="V84"/>
  <c r="V80"/>
  <c r="V82"/>
  <c r="V85"/>
  <c r="V81"/>
  <c r="V12" i="24" l="1"/>
  <c r="V14" i="30"/>
  <c r="V83"/>
  <c r="V63"/>
  <c r="V5" s="1"/>
  <c r="W4" s="1"/>
  <c r="W90" s="1"/>
  <c r="V14" i="24"/>
  <c r="V11" l="1"/>
  <c r="V79" i="30"/>
  <c r="V6" s="1"/>
  <c r="W91" s="1"/>
  <c r="W93" s="1"/>
  <c r="W81" l="1"/>
  <c r="W86"/>
  <c r="W68"/>
  <c r="W84" s="1"/>
  <c r="W14" i="24" l="1"/>
  <c r="W85" i="30"/>
  <c r="W80"/>
  <c r="W63"/>
  <c r="W5" s="1"/>
  <c r="X4" s="1"/>
  <c r="X90" s="1"/>
  <c r="W14"/>
  <c r="W83"/>
  <c r="W12" i="24"/>
  <c r="W82" i="30"/>
  <c r="W11" i="24" l="1"/>
  <c r="W79" i="30"/>
  <c r="W6" s="1"/>
  <c r="X91" s="1"/>
  <c r="X93" s="1"/>
  <c r="X81" l="1"/>
  <c r="X68"/>
  <c r="X84" s="1"/>
  <c r="X86"/>
  <c r="X63" l="1"/>
  <c r="X5" s="1"/>
  <c r="X80"/>
  <c r="X12" i="24"/>
  <c r="X82" i="30"/>
  <c r="X14" i="24"/>
  <c r="X85" i="30"/>
  <c r="X83"/>
  <c r="X14"/>
  <c r="Y4" l="1"/>
  <c r="Y90" s="1"/>
  <c r="X11" i="24"/>
  <c r="X79" i="30"/>
  <c r="X6" s="1"/>
  <c r="Y91" s="1"/>
  <c r="Y93" l="1"/>
  <c r="Y68" s="1"/>
  <c r="Y84" s="1"/>
  <c r="Y12" i="24" l="1"/>
  <c r="Y81" i="30"/>
  <c r="Y76"/>
  <c r="Y86" s="1"/>
  <c r="Y83"/>
  <c r="Y85"/>
  <c r="Y14" i="24"/>
  <c r="Y80" i="30"/>
  <c r="Y63" l="1"/>
  <c r="Y5" s="1"/>
  <c r="Y82"/>
  <c r="Y79" s="1"/>
  <c r="Y6" s="1"/>
  <c r="Z91" s="1"/>
  <c r="Y14"/>
  <c r="Y11" i="24"/>
  <c r="Z4" i="30" l="1"/>
  <c r="Z90" s="1"/>
  <c r="Z93" s="1"/>
  <c r="Z81" s="1"/>
  <c r="AB81" s="1"/>
  <c r="Z85" l="1"/>
  <c r="AB85" s="1"/>
  <c r="Z68"/>
  <c r="Z84" s="1"/>
  <c r="AB84" s="1"/>
  <c r="Z86"/>
  <c r="AB86" s="1"/>
  <c r="Z80"/>
  <c r="AB80" s="1"/>
  <c r="Z14"/>
  <c r="Z12" i="24"/>
  <c r="Z14" l="1"/>
  <c r="Z11" s="1"/>
  <c r="Z82" i="30"/>
  <c r="AB82" s="1"/>
  <c r="Z83"/>
  <c r="AB83" s="1"/>
  <c r="Z63"/>
  <c r="Z5" s="1"/>
  <c r="Z79" l="1"/>
  <c r="Z6" s="1"/>
  <c r="AB6" s="1"/>
  <c r="AB73" l="1"/>
  <c r="AB67"/>
  <c r="AB14" s="1"/>
  <c r="AB65"/>
  <c r="AB68"/>
  <c r="AB64"/>
  <c r="AB14" i="24"/>
  <c r="AB66" i="30" l="1"/>
  <c r="AB76"/>
  <c r="AB12" i="24"/>
  <c r="AB63" i="30" l="1"/>
  <c r="AB5" s="1"/>
  <c r="AB79"/>
  <c r="AC12" i="24"/>
  <c r="AC11" s="1"/>
  <c r="AB11"/>
  <c r="M48"/>
  <c r="M39" s="1"/>
  <c r="N48" l="1"/>
  <c r="N39" s="1"/>
  <c r="L48" l="1"/>
  <c r="L39" s="1"/>
  <c r="L5" s="1"/>
  <c r="M4" l="1"/>
  <c r="M5" s="1"/>
  <c r="N4" l="1"/>
  <c r="N5" s="1"/>
  <c r="Z53"/>
  <c r="Y53"/>
  <c r="X53"/>
  <c r="W53"/>
  <c r="V53"/>
  <c r="U53"/>
  <c r="T53"/>
  <c r="S53"/>
  <c r="R53"/>
  <c r="Q53"/>
  <c r="P53"/>
  <c r="O4" l="1"/>
  <c r="Z48"/>
  <c r="Z39" s="1"/>
  <c r="Y48"/>
  <c r="Y39" s="1"/>
  <c r="X48"/>
  <c r="X39" s="1"/>
  <c r="W48"/>
  <c r="W39" s="1"/>
  <c r="V48"/>
  <c r="V39" s="1"/>
  <c r="AB51"/>
  <c r="U48"/>
  <c r="U39" s="1"/>
  <c r="T48"/>
  <c r="T39" s="1"/>
  <c r="S48"/>
  <c r="S39" s="1"/>
  <c r="R48"/>
  <c r="R39" s="1"/>
  <c r="Q48"/>
  <c r="Q39" s="1"/>
  <c r="P48"/>
  <c r="P39" s="1"/>
  <c r="O53"/>
  <c r="AB54"/>
  <c r="AB49"/>
  <c r="AB50" l="1"/>
  <c r="AC50" s="1"/>
  <c r="O48"/>
  <c r="O39" s="1"/>
  <c r="O5" s="1"/>
  <c r="AC54"/>
  <c r="AC53" s="1"/>
  <c r="AB53"/>
  <c r="AC49"/>
  <c r="P4" l="1"/>
  <c r="P5" s="1"/>
  <c r="AB48"/>
  <c r="AB39" s="1"/>
  <c r="AB5" s="1"/>
  <c r="AC48"/>
  <c r="AC39" s="1"/>
  <c r="Q4" l="1"/>
  <c r="Q5" s="1"/>
  <c r="R4" l="1"/>
  <c r="R5" s="1"/>
  <c r="S4" l="1"/>
  <c r="S5" s="1"/>
  <c r="T4" l="1"/>
  <c r="T5" s="1"/>
  <c r="U4" s="1"/>
  <c r="U5" s="1"/>
  <c r="V4" s="1"/>
  <c r="V5" s="1"/>
  <c r="W4" s="1"/>
  <c r="W5" s="1"/>
  <c r="X4" s="1"/>
  <c r="X5" s="1"/>
  <c r="Y4" l="1"/>
  <c r="Y5" s="1"/>
  <c r="Z4" l="1"/>
  <c r="Z5" s="1"/>
  <c r="AA4" s="1"/>
  <c r="AA5" s="1"/>
</calcChain>
</file>

<file path=xl/comments1.xml><?xml version="1.0" encoding="utf-8"?>
<comments xmlns="http://schemas.openxmlformats.org/spreadsheetml/2006/main">
  <authors>
    <author>Sptrans</author>
  </authors>
  <commentList>
    <comment ref="Q14" authorId="0">
      <text>
        <r>
          <rPr>
            <sz val="12"/>
            <color indexed="81"/>
            <rFont val="Arial"/>
            <family val="2"/>
          </rPr>
          <t>1.172,48
linha turística, como é rateio, lançar em despesas rateio, lançar manualmente em receita de gestão quando pagar</t>
        </r>
      </text>
    </comment>
    <comment ref="R14" authorId="0">
      <text>
        <r>
          <rPr>
            <sz val="12"/>
            <color indexed="81"/>
            <rFont val="Arial"/>
            <family val="2"/>
          </rPr>
          <t>1.117,20
linha turística, como é rateio, lançar em despesas rateio, lançar manualmente em receita de gestão quando pagar</t>
        </r>
      </text>
    </comment>
    <comment ref="S14" authorId="0">
      <text>
        <r>
          <rPr>
            <sz val="12"/>
            <color indexed="81"/>
            <rFont val="Arial"/>
            <family val="2"/>
          </rPr>
          <t>501,93
linha turística, como é rateio, lançar em despesas rateio, lançar manualmente em receita de gestão quando pagar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131.550,00
Leilão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3" authorId="0">
      <text>
        <r>
          <rPr>
            <b/>
            <sz val="9"/>
            <color indexed="81"/>
            <rFont val="Tahoma"/>
            <family val="2"/>
          </rPr>
          <t>-4.000
devolução Leilão do dia 05/09/16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Sptrans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27.000,00
DEPÓSITO INDEVIDO, DEVOLVIDO VIA BORDERO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9" authorId="0">
      <text>
        <r>
          <rPr>
            <b/>
            <sz val="9"/>
            <color indexed="81"/>
            <rFont val="Tahoma"/>
            <family val="2"/>
          </rPr>
          <t>4.260
DÉBITO INDEVIDO, ESTORNADO VIA CRÉDITO C/C B.34357</t>
        </r>
      </text>
    </comment>
    <comment ref="Z47" authorId="0">
      <text>
        <r>
          <rPr>
            <sz val="9"/>
            <color indexed="81"/>
            <rFont val="Tahoma"/>
            <family val="2"/>
          </rPr>
          <t>3.405.200
PAGO NA REMUNERAÇÃO NORMAL</t>
        </r>
      </text>
    </comment>
    <comment ref="Z49" authorId="0">
      <text>
        <r>
          <rPr>
            <sz val="9"/>
            <color indexed="81"/>
            <rFont val="Tahoma"/>
            <family val="2"/>
          </rPr>
          <t>409.000
PAGO NA REMUNERAÇÃO NORMAL</t>
        </r>
      </text>
    </comment>
    <comment ref="U58" authorId="0">
      <text>
        <r>
          <rPr>
            <b/>
            <sz val="9"/>
            <color indexed="81"/>
            <rFont val="Tahoma"/>
            <family val="2"/>
          </rPr>
          <t>CONTA TRAÇÃO EM DUPLICIDADE, ESTORNAR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58" authorId="0">
      <text>
        <r>
          <rPr>
            <b/>
            <sz val="9"/>
            <color indexed="81"/>
            <rFont val="Tahoma"/>
            <family val="2"/>
          </rPr>
          <t>CONTA TRAÇÃO EM DUPLICIDADE, ESTORNAR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9" authorId="0">
      <text>
        <r>
          <rPr>
            <b/>
            <sz val="9"/>
            <color indexed="81"/>
            <rFont val="Tahoma"/>
            <family val="2"/>
          </rPr>
          <t>4.260
DÉBITO INDEVIDO, ESTORNADO VIA CRÉDITO C/C B.34357</t>
        </r>
      </text>
    </comment>
    <comment ref="AH59" authorId="0">
      <text>
        <r>
          <rPr>
            <sz val="9"/>
            <color indexed="81"/>
            <rFont val="Tahoma"/>
            <family val="2"/>
          </rPr>
          <t>- 645.415
ATRASADO EM 17/08/16</t>
        </r>
      </text>
    </comment>
    <comment ref="L86" authorId="0">
      <text>
        <r>
          <rPr>
            <sz val="12"/>
            <color indexed="81"/>
            <rFont val="Arial"/>
            <family val="2"/>
          </rPr>
          <t>2.791,61
linha turística, como é rateio, lançar em despesas rateio, lançar manualmente em gestão quando pagar</t>
        </r>
      </text>
    </comment>
  </commentList>
</comments>
</file>

<file path=xl/sharedStrings.xml><?xml version="1.0" encoding="utf-8"?>
<sst xmlns="http://schemas.openxmlformats.org/spreadsheetml/2006/main" count="413" uniqueCount="262">
  <si>
    <t xml:space="preserve">DIVERSOS </t>
  </si>
  <si>
    <t>Outras /Receita Financeira</t>
  </si>
  <si>
    <t xml:space="preserve">PESSOAL INATIVO </t>
  </si>
  <si>
    <t>Complementação  Aposentadoria</t>
  </si>
  <si>
    <t>Bloqueio Judicial</t>
  </si>
  <si>
    <t>PAGAMENTO REALIZADO</t>
  </si>
  <si>
    <t>RECEITA TOTAL</t>
  </si>
  <si>
    <t>Frota Pública</t>
  </si>
  <si>
    <t>Comercialização - CEF</t>
  </si>
  <si>
    <t xml:space="preserve">Energia de Tração   </t>
  </si>
  <si>
    <t>APOSENTADORIA COMPLEMENTAR</t>
  </si>
  <si>
    <t xml:space="preserve">Frota Pública </t>
  </si>
  <si>
    <t xml:space="preserve">Transferência Resam </t>
  </si>
  <si>
    <t xml:space="preserve">Spurbanos </t>
  </si>
  <si>
    <t>Total</t>
  </si>
  <si>
    <t>Receita Frota Pública</t>
  </si>
  <si>
    <t>Receita Diversas e Financeiras</t>
  </si>
  <si>
    <t>Pessoal - Folha Pagamento/Benefícios</t>
  </si>
  <si>
    <t>Pessoal - Rescisões Contratuais</t>
  </si>
  <si>
    <t>Indenizações - Reclamações / Acordos Trabalhistas</t>
  </si>
  <si>
    <t>Fornecedor - Pequeno (até 16.000)</t>
  </si>
  <si>
    <t>Fornecedor - Grandes (acima 16.000)</t>
  </si>
  <si>
    <t>Fornecedor - Retenções</t>
  </si>
  <si>
    <t xml:space="preserve">TOTAL RECEITA </t>
  </si>
  <si>
    <t>TOTAL PAGAMENTO REALIZADO</t>
  </si>
  <si>
    <t>Pessoal - Enc.Sociais/Plano Saúde/Consignação</t>
  </si>
  <si>
    <t>Diversos - Alugueis-Equipamentos/Água/Luz/Telef.</t>
  </si>
  <si>
    <t>Diversos - Impostos/Taxas/Licenc. Veículos</t>
  </si>
  <si>
    <t>Diversos - Diversas / Fundo Fixo / Aluguel Imóveis</t>
  </si>
  <si>
    <t>Diversos - Acordo INSS</t>
  </si>
  <si>
    <t>Diversos - Encargos Financeiros</t>
  </si>
  <si>
    <t>Receita - Venda de Crédito Eletrônico</t>
  </si>
  <si>
    <t>Receita -  Diversas e Financeiras</t>
  </si>
  <si>
    <t>TOTAL VENCIMENTO DO DIA</t>
  </si>
  <si>
    <t>Remuneração Subsistema Estrutural  Paese</t>
  </si>
  <si>
    <t>Despesas Gerais - Diversas</t>
  </si>
  <si>
    <t xml:space="preserve">Despesas Gerais - Penhora / Bloqueio Judicial </t>
  </si>
  <si>
    <t>SISTEMA -  SALDO INICIAL</t>
  </si>
  <si>
    <t>SISTEMA - SALDO FINAL</t>
  </si>
  <si>
    <t>SISTEMA - SALDO À PAGAR</t>
  </si>
  <si>
    <t>PESSOAL ATIVO</t>
  </si>
  <si>
    <t>INDENIZAÇÕES</t>
  </si>
  <si>
    <t>FORNECEDOR</t>
  </si>
  <si>
    <t xml:space="preserve">Remuneração Subsistema Estrutural </t>
  </si>
  <si>
    <t xml:space="preserve">Remuneração Subsistema Local </t>
  </si>
  <si>
    <t>Comercialização Rede Complementar</t>
  </si>
  <si>
    <t>DÍVIDA ACUMULADA</t>
  </si>
  <si>
    <t xml:space="preserve">MULTAS - SALDO FINAL     </t>
  </si>
  <si>
    <t xml:space="preserve">MULTAS - GESTÃO FINANCEIRA </t>
  </si>
  <si>
    <t xml:space="preserve">GESTÃO ACUMULADO - EMPRÉSTIMO/DEVOLUÇÃO </t>
  </si>
  <si>
    <t>Final</t>
  </si>
  <si>
    <t>Orçado</t>
  </si>
  <si>
    <t>X</t>
  </si>
  <si>
    <t>MULTAS - Receita -  Diversas e Financeiras</t>
  </si>
  <si>
    <t>MULTAS - Saídas (Transcooper)</t>
  </si>
  <si>
    <t>Recurso PMSP - Aumento Capital</t>
  </si>
  <si>
    <t>Recurso PMSP - Operação Man. Sist. Mun.Tran. Col.</t>
  </si>
  <si>
    <t>Recurso PMSP - Aposent. Compl. Serv. Sptrans</t>
  </si>
  <si>
    <t>Recurso PMSP - Transp.Pess.Deficiencia Mobil. Reduzida</t>
  </si>
  <si>
    <t>Recurso PMSP - Compensações Tarifarias Sistema Onibus</t>
  </si>
  <si>
    <t>Encargos Sociais/Consignações/Reembolsos</t>
  </si>
  <si>
    <t>Outros</t>
  </si>
  <si>
    <t>Valores Desconhecidos</t>
  </si>
  <si>
    <t>Autos de Interdição</t>
  </si>
  <si>
    <t>Indenizações - Terc./Penhora/Bloqueio Judicial Civel</t>
  </si>
  <si>
    <t>A</t>
  </si>
  <si>
    <t>Carteira Escolar</t>
  </si>
  <si>
    <t>Gerenc. e Operação Bilhet. Eletrôn. (SBE)</t>
  </si>
  <si>
    <t>Empregados a Disposição</t>
  </si>
  <si>
    <t>Receitas Financeiras</t>
  </si>
  <si>
    <t>Royal Bus (Viação Jundiaiense)</t>
  </si>
  <si>
    <t>Reembolso Paese</t>
  </si>
  <si>
    <t xml:space="preserve">Serviços Especiais -  U S P </t>
  </si>
  <si>
    <t>Alugueis Diversos - Exploração Terminais</t>
  </si>
  <si>
    <t>818/822</t>
  </si>
  <si>
    <t>Caução de Contratos / Alvarás</t>
  </si>
  <si>
    <t xml:space="preserve">GESTÃO SALDO INICIAL </t>
  </si>
  <si>
    <t>GESTÃO SALDO FINAL</t>
  </si>
  <si>
    <t>APOSENTADORIA SALDO INICIAL</t>
  </si>
  <si>
    <t>APOSENTADORIA SALDO FINAL</t>
  </si>
  <si>
    <t>Pendente</t>
  </si>
  <si>
    <t/>
  </si>
  <si>
    <t>Reembolso Telefone</t>
  </si>
  <si>
    <t>Plano de Saúde</t>
  </si>
  <si>
    <t>Cópias Xerox</t>
  </si>
  <si>
    <t>Multas Contratuais</t>
  </si>
  <si>
    <t>Devolução Funcionário</t>
  </si>
  <si>
    <t xml:space="preserve">333.055-9 - (Banco Brasil)  </t>
  </si>
  <si>
    <t xml:space="preserve">8-3 - (Caixa Econômica)  </t>
  </si>
  <si>
    <t xml:space="preserve">195-0 - (Caixa Econômica)  </t>
  </si>
  <si>
    <t>Aluguel/Água Gatusa</t>
  </si>
  <si>
    <t>Devolução Fundo Fixo/Viagem</t>
  </si>
  <si>
    <t>Zona Azul</t>
  </si>
  <si>
    <t xml:space="preserve">5020-2 - (Banco Brasil)  </t>
  </si>
  <si>
    <t xml:space="preserve">1-6 - (Caixa Econômica)  </t>
  </si>
  <si>
    <t xml:space="preserve">2-4 - (Caixa Econômica)  </t>
  </si>
  <si>
    <t xml:space="preserve">81-4 - (Caixa Econômica)  </t>
  </si>
  <si>
    <t>Crédito Postos (c/c 5019-9)</t>
  </si>
  <si>
    <t>Outros-XVN/Funap/EMTU (c/c 5020-2)</t>
  </si>
  <si>
    <t>Outras</t>
  </si>
  <si>
    <t>731/733</t>
  </si>
  <si>
    <t>Reemb. Desp. Garagem / Pátio /NDs. Terminal</t>
  </si>
  <si>
    <t>Gerenc.Créd.Eletr.(TX. Ger. Paese)</t>
  </si>
  <si>
    <t>Bilhete Único sem Cadastro</t>
  </si>
  <si>
    <t>728/739</t>
  </si>
  <si>
    <t xml:space="preserve">Gerenc.Crédito Eletrônico Paese </t>
  </si>
  <si>
    <t xml:space="preserve">5019-9 - (Banco Brasil)  </t>
  </si>
  <si>
    <t>730/713/716/718/738</t>
  </si>
  <si>
    <t>Venda de Crédito Eletrônico</t>
  </si>
  <si>
    <t>Recursos Transp.Pes.Port.Neces.Especiais</t>
  </si>
  <si>
    <t>Recursos Compensações Tarifárias</t>
  </si>
  <si>
    <t xml:space="preserve">Remuneração Subs. Estrutural </t>
  </si>
  <si>
    <t>Remuneração Subsist. Local - Vencimento</t>
  </si>
  <si>
    <t>8/remuneração local</t>
  </si>
  <si>
    <t>8/remuneração frota</t>
  </si>
  <si>
    <t>Transferência Resam - Vencimento</t>
  </si>
  <si>
    <t>8/remuneração Spurbanos</t>
  </si>
  <si>
    <t>folha receita</t>
  </si>
  <si>
    <t>Comercialização-Rede Complentar</t>
  </si>
  <si>
    <t>8/comercialização-folha receita</t>
  </si>
  <si>
    <t>Gerenciamento Créditos Eletrônicos/Paese</t>
  </si>
  <si>
    <t>8/gerenc. Credito eletronico</t>
  </si>
  <si>
    <t>8/energia tração</t>
  </si>
  <si>
    <t>Desp. Gerais - Diversas</t>
  </si>
  <si>
    <t>8/diversas</t>
  </si>
  <si>
    <t>remuneração</t>
  </si>
  <si>
    <t>Diversas e Financeiras</t>
  </si>
  <si>
    <t>Recursos Aumento de Capital</t>
  </si>
  <si>
    <t>REC</t>
  </si>
  <si>
    <t>Folha Pagamento/Benefícios</t>
  </si>
  <si>
    <t>Folha Pagamento</t>
  </si>
  <si>
    <t>Férias</t>
  </si>
  <si>
    <t>13º salário</t>
  </si>
  <si>
    <t>Horas Extras</t>
  </si>
  <si>
    <t>Vale Refeição / Alimentação</t>
  </si>
  <si>
    <t>Seguro Vida</t>
  </si>
  <si>
    <t>Instrução</t>
  </si>
  <si>
    <t>Rescisões Contratuais</t>
  </si>
  <si>
    <t>Enc.Sociais/Plano Saúde/Consignação</t>
  </si>
  <si>
    <t>Consignação</t>
  </si>
  <si>
    <t>Plano Saúde</t>
  </si>
  <si>
    <t>Encargos Sociais</t>
  </si>
  <si>
    <t>Reclamações / Acordos Trabalhistas</t>
  </si>
  <si>
    <t>Indeniz.Terc./Penhora/Bloqueio Judicial</t>
  </si>
  <si>
    <t>Indenizações Terceiros</t>
  </si>
  <si>
    <t>Penhora/Bloqueio Judicial</t>
  </si>
  <si>
    <t xml:space="preserve">FORNECEDOR       </t>
  </si>
  <si>
    <t>Pequeno (até 16.000)</t>
  </si>
  <si>
    <t>Grandes (acima 16.000)</t>
  </si>
  <si>
    <t>Alugueis-Equipamentos/Água/Luz/Telef.</t>
  </si>
  <si>
    <t>Alugueis-Equipamentos</t>
  </si>
  <si>
    <t>Água/Luz/Telef.</t>
  </si>
  <si>
    <t>Gerais e Administrativas</t>
  </si>
  <si>
    <t>Diversas / Fundo Fixo / Aluguel Imóveis</t>
  </si>
  <si>
    <t>Recursos Comp. Aposentadoria</t>
  </si>
  <si>
    <t>abertura</t>
  </si>
  <si>
    <t>CONFERÊNCIA GERENCIAMENTO</t>
  </si>
  <si>
    <t>CONFERÊNCIA RECLAMAÇOES/ACORDOS</t>
  </si>
  <si>
    <t>TOTAL TEM QUE SER IGUAL A PESSOAL ATIVO</t>
  </si>
  <si>
    <t>Acordo Depósito Judicial</t>
  </si>
  <si>
    <t>727/714</t>
  </si>
  <si>
    <t>Pasep/Cofins (Claudio)</t>
  </si>
  <si>
    <t xml:space="preserve">PREVISÃO </t>
  </si>
  <si>
    <t>DIFERENÇA</t>
  </si>
  <si>
    <t>ORIGINAL</t>
  </si>
  <si>
    <t>DIA</t>
  </si>
  <si>
    <t>ACUMULADA</t>
  </si>
  <si>
    <t>SEMANA</t>
  </si>
  <si>
    <t>COD. 800 (VIDE ABERTURA NA PREVISÃO)</t>
  </si>
  <si>
    <t>*** Atenção : Receita do último dia provisória, faltando somar depósito em dinheiro creditado somente a tarde</t>
  </si>
  <si>
    <t>remuneração  Paese folha remuneração</t>
  </si>
  <si>
    <t>8/transf. Resam estrutural/Local</t>
  </si>
  <si>
    <t>Soma Pessoal Ativo</t>
  </si>
  <si>
    <t>FGTS</t>
  </si>
  <si>
    <t>Acordo Cofins</t>
  </si>
  <si>
    <t>folha</t>
  </si>
  <si>
    <t>cod</t>
  </si>
  <si>
    <t>8/remuneração estrutural (-) Paese</t>
  </si>
  <si>
    <t>Spurbanos (Rede Comerc. + Terminais Urbanos)</t>
  </si>
  <si>
    <t>MULTAS - Saídas (Tarifas/Penhora/Bloqueio Judicial)</t>
  </si>
  <si>
    <t>REAL</t>
  </si>
  <si>
    <t>ENTRADA</t>
  </si>
  <si>
    <t>SAÍDA</t>
  </si>
  <si>
    <t>ENTRADAS</t>
  </si>
  <si>
    <t>SAÍDAS</t>
  </si>
  <si>
    <t>DMLP</t>
  </si>
  <si>
    <t>abertura (-) INDENIZAÇÃO 3ºS</t>
  </si>
  <si>
    <t>713/215</t>
  </si>
  <si>
    <t>Despesas Gerais - R A T E I O</t>
  </si>
  <si>
    <t>Cartão Bilhete Único s/c</t>
  </si>
  <si>
    <t>8/bilhete s/c</t>
  </si>
  <si>
    <t>Créditos LOJAS (c/c 1-6 Dinheiro Dia)</t>
  </si>
  <si>
    <t>Créditos LOTÉRICAS (c/c 1-6 Dinheiro Dia)</t>
  </si>
  <si>
    <t>CréditosMULTICONTA (c/c 1-6 TED Dia Seguinte)</t>
  </si>
  <si>
    <t>Créditos LOJA VIRTUAL (c/c 2-4 Ted Dia Seguinte)</t>
  </si>
  <si>
    <t>Créditos WEB (c/c 81-4 Ted Dia Seguinte)</t>
  </si>
  <si>
    <t xml:space="preserve">Gerenc.Crédito Eletrônico / Tx Paese </t>
  </si>
  <si>
    <t>DESPESA</t>
  </si>
  <si>
    <t>DATA</t>
  </si>
  <si>
    <t>CÓDIGO</t>
  </si>
  <si>
    <t>VALOR</t>
  </si>
  <si>
    <t>PLANO DE SAÚDE</t>
  </si>
  <si>
    <t>CONSIGNAÇÃO</t>
  </si>
  <si>
    <t>RECLAMAÇÕES TRABALHISTAS</t>
  </si>
  <si>
    <t>VALE</t>
  </si>
  <si>
    <t>ENCARGOS SOCIAS</t>
  </si>
  <si>
    <t>( - ) FGTS</t>
  </si>
  <si>
    <t>TOTAL ENCARGOS SOCIAIS</t>
  </si>
  <si>
    <t>PASEP</t>
  </si>
  <si>
    <t>FOLHA PAGTO</t>
  </si>
  <si>
    <t>352 - FL 13</t>
  </si>
  <si>
    <t>FÉRIAS</t>
  </si>
  <si>
    <t>HORAS EXTRAS</t>
  </si>
  <si>
    <t>13º SALÁRIO</t>
  </si>
  <si>
    <t>SEGURO</t>
  </si>
  <si>
    <t>INSTRUÇÃO</t>
  </si>
  <si>
    <t>INDENIZAÇÃO</t>
  </si>
  <si>
    <t>BLOQUEIOS</t>
  </si>
  <si>
    <t>VALE REFEIÇÃO</t>
  </si>
  <si>
    <t>713/718/215</t>
  </si>
  <si>
    <t>PARTICIPAÇÃO RESULTADOS</t>
  </si>
  <si>
    <t>ATRASADOS NÃO ABERTOS</t>
  </si>
  <si>
    <t>Receitas (-) Pagamentos Totais sem rateio</t>
  </si>
  <si>
    <t>Saldo a pagar dia anterior (+) Pagamentos do dia com rateio</t>
  </si>
  <si>
    <t xml:space="preserve">Receita - Diversas e Financeiras Encontro Contas (NDs)/ Exploração Terminais </t>
  </si>
  <si>
    <t>USP</t>
  </si>
  <si>
    <t>PAESE</t>
  </si>
  <si>
    <t>Desp. Gerais - Diversas -Rateio EMTU</t>
  </si>
  <si>
    <t>Fornecedor - Atrasados (CADIN)</t>
  </si>
  <si>
    <t>8/diversas (valor aproximado)</t>
  </si>
  <si>
    <t>Remuneração Subsistema Estrutural (+) Revisão</t>
  </si>
  <si>
    <t>Remuneração Subsistema Local (+) Revisão</t>
  </si>
  <si>
    <t>TRANSPORTE</t>
  </si>
  <si>
    <t>SISTEMA</t>
  </si>
  <si>
    <t>ACORDO COFINS (CLAUDIO)</t>
  </si>
  <si>
    <t>ATENDE:</t>
  </si>
  <si>
    <t>1.  385 VANS, SENDO 9 VANS FROTA PÚBLICA.</t>
  </si>
  <si>
    <t>REMUNERAÇÃO SUBSISTEMA ESTRUTUTAL E LOCAL:</t>
  </si>
  <si>
    <t>7. LOCAL -  CONSIDERA CONTRATO EMERGENCIAL, SENDO QUE A PARTIR DE 09/07/16 TEVE INÍCIO O EMERGENCIAL V.</t>
  </si>
  <si>
    <t>(Revisão Estrutural- Notas explicativas abaixo)</t>
  </si>
  <si>
    <t>(Revisão Local - Notas explicativas abaixo)</t>
  </si>
  <si>
    <t>Revisões Estrutural</t>
  </si>
  <si>
    <t>Revisões Local</t>
  </si>
  <si>
    <t>GERENCIAMENTO TRANSPORTE</t>
  </si>
  <si>
    <t>SALDO AGOSTO 2016</t>
  </si>
  <si>
    <t>Setembro/2016</t>
  </si>
  <si>
    <t>REAJUSTE AGOSTO/2016</t>
  </si>
  <si>
    <t>300.000 dia 06/09 e o saldo dia 08/09</t>
  </si>
  <si>
    <t>100.000 dia 15/09</t>
  </si>
  <si>
    <t>C/ 1.6 dia 20/09 = 500.000</t>
  </si>
  <si>
    <t>2.  CONSIDERA SERVIÇO ATENDE - TÁXI ACESSÍVEL C/ PGTO EM 14/09 - R$ 100.000,00 E 29/09 - R$ 100.000,00.</t>
  </si>
  <si>
    <t>1.  ESTRUTURAL - 01/09- REMUNERAÇÃO - TERMINAIS URBANOS  - R$  17.095.895,00.</t>
  </si>
  <si>
    <t>2.  REVISÃO  MENSAL DE PASSAGEIROS - 29/09 (ref AGO/16)  ESTRUTURAL R$ 600.000,00 E LOCAL R$ 1.200.000,00, TOTAL R$ 1.800.000,00.</t>
  </si>
  <si>
    <t>3.  ESTRUTURAL - REVISÃO NEGATIVA ENERGIA TRAÇÃO  06/09 - R$ 170.000,00, 14/09 - R$ 170.000,00 e 20/09 - R$ 170.000,00.</t>
  </si>
  <si>
    <t>4.  ESTRUTURAL E LOCAL - 30/09 - PAGAMENTO REVISÃO LINHAS NOTURNAS, SENDO ESTRUTURAL - R$ 4.770.000,00 E LOCAL - R$ 660.000,00, TOTAL - R$ 5.430.000,00.</t>
  </si>
  <si>
    <t>5.  ESTRUTURAL - REVISÃO DE COMBUSTÍVEL 08/09 - R$ 300.000,00, 15/09 - R$ 300.000,00 e 21/09 - R$ 300.000,00 TOTAL - R$ 900.000,00.</t>
  </si>
  <si>
    <t>6.  ESTRUTURAL - 01/09 - PAESE  - R$ 30.000,00.</t>
  </si>
  <si>
    <t>8.  CONSIDERA PAGAMENTO D+8, A PARTIR DO VENCIMENTO 27/09/2016 - OPERAÇÃO 15/09/2016.</t>
  </si>
  <si>
    <t>Real</t>
  </si>
  <si>
    <r>
      <t>Receita Emprést.</t>
    </r>
    <r>
      <rPr>
        <b/>
        <sz val="14"/>
        <color indexed="10"/>
        <rFont val="Times New Roman"/>
        <family val="1"/>
      </rPr>
      <t xml:space="preserve"> / Devolução </t>
    </r>
    <r>
      <rPr>
        <b/>
        <sz val="14"/>
        <rFont val="Times New Roman"/>
        <family val="1"/>
      </rPr>
      <t>p/Sistema</t>
    </r>
  </si>
  <si>
    <t>PREVISÃO DE RECURSOS E PAGAMENTOS DE APOSENTADORIA ALTERADO (ROSELI) EM 20/09/16</t>
  </si>
  <si>
    <t>Créditos MULTIC./OUTROS(c/c 1-6 DINHEIRO Dia)</t>
  </si>
</sst>
</file>

<file path=xl/styles.xml><?xml version="1.0" encoding="utf-8"?>
<styleSheet xmlns="http://schemas.openxmlformats.org/spreadsheetml/2006/main">
  <numFmts count="15">
    <numFmt numFmtId="164" formatCode="_-* #,##0.00_-;\-* #,##0.00_-;_-* &quot;-&quot;??_-;_-@_-"/>
    <numFmt numFmtId="165" formatCode="_(* #.0\,##0_);_(* \(#.0\,##0\);_(* &quot;-&quot;??_);_(@_)"/>
    <numFmt numFmtId="166" formatCode="[$-416]mmmm\-yy;@"/>
    <numFmt numFmtId="167" formatCode="dd/mm;@"/>
    <numFmt numFmtId="168" formatCode="#,##0.00_ ;[Red]\-#,##0.00\ "/>
    <numFmt numFmtId="169" formatCode="_(* #,##0_);[Red]_(* \(#,##0\);_(* &quot;-&quot;??_);_(@_)"/>
    <numFmt numFmtId="170" formatCode="[$-416]mmmm\-yyyy;@"/>
    <numFmt numFmtId="171" formatCode="#,##0;[Red]#,##0"/>
    <numFmt numFmtId="172" formatCode="_(* #,##0_);[Black]_(* \(#,##0\);_(* &quot;-&quot;??_);_(@_)"/>
    <numFmt numFmtId="173" formatCode="#,##0_ ;[Red]\(#,##0\)"/>
    <numFmt numFmtId="174" formatCode="#,##0_ ;[Red]\-#,##0\ "/>
    <numFmt numFmtId="175" formatCode="#,##0.00_ ;\-#,##0.00\ "/>
    <numFmt numFmtId="176" formatCode="mmmm/yyyy"/>
    <numFmt numFmtId="177" formatCode="_-* #,##0_-;\-* #,##0_-;_-* &quot;-&quot;??_-;_-@_-"/>
    <numFmt numFmtId="178" formatCode="_(* #,##0_);_(* \(#,##0\);_(* &quot;-&quot;??_);_(@_)"/>
  </numFmts>
  <fonts count="20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Arial"/>
      <family val="2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7" fillId="0" borderId="0"/>
    <xf numFmtId="0" fontId="2" fillId="0" borderId="0"/>
  </cellStyleXfs>
  <cellXfs count="440">
    <xf numFmtId="0" fontId="0" fillId="0" borderId="0" xfId="0"/>
    <xf numFmtId="0" fontId="5" fillId="2" borderId="0" xfId="2" applyFont="1" applyFill="1" applyBorder="1" applyProtection="1"/>
    <xf numFmtId="0" fontId="5" fillId="2" borderId="0" xfId="2" applyFont="1" applyFill="1" applyProtection="1"/>
    <xf numFmtId="0" fontId="5" fillId="0" borderId="0" xfId="2" applyFont="1" applyBorder="1" applyProtection="1"/>
    <xf numFmtId="0" fontId="5" fillId="0" borderId="0" xfId="0" applyFont="1"/>
    <xf numFmtId="0" fontId="5" fillId="0" borderId="0" xfId="2" applyFont="1" applyProtection="1"/>
    <xf numFmtId="0" fontId="6" fillId="0" borderId="0" xfId="0" applyFont="1" applyAlignment="1">
      <alignment horizontal="left"/>
    </xf>
    <xf numFmtId="0" fontId="5" fillId="0" borderId="0" xfId="2" applyFont="1" applyAlignment="1" applyProtection="1">
      <alignment horizontal="right"/>
    </xf>
    <xf numFmtId="0" fontId="5" fillId="2" borderId="0" xfId="2" applyFont="1" applyFill="1" applyAlignment="1" applyProtection="1">
      <alignment horizontal="right"/>
    </xf>
    <xf numFmtId="0" fontId="5" fillId="2" borderId="0" xfId="2" applyFont="1" applyFill="1" applyAlignment="1" applyProtection="1">
      <alignment horizontal="center"/>
    </xf>
    <xf numFmtId="0" fontId="3" fillId="0" borderId="0" xfId="2" applyFont="1" applyProtection="1"/>
    <xf numFmtId="176" fontId="3" fillId="2" borderId="16" xfId="2" applyNumberFormat="1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left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left" vertical="center"/>
    </xf>
    <xf numFmtId="175" fontId="3" fillId="2" borderId="15" xfId="2" applyNumberFormat="1" applyFont="1" applyFill="1" applyBorder="1" applyAlignment="1">
      <alignment horizontal="center" vertical="center"/>
    </xf>
    <xf numFmtId="174" fontId="3" fillId="2" borderId="0" xfId="2" applyNumberFormat="1" applyFont="1" applyFill="1" applyAlignment="1">
      <alignment horizontal="right" vertical="center"/>
    </xf>
    <xf numFmtId="165" fontId="5" fillId="0" borderId="0" xfId="2" applyNumberFormat="1" applyFont="1" applyBorder="1" applyProtection="1"/>
    <xf numFmtId="165" fontId="5" fillId="0" borderId="0" xfId="2" applyNumberFormat="1" applyFont="1" applyAlignment="1" applyProtection="1">
      <alignment horizontal="left"/>
    </xf>
    <xf numFmtId="0" fontId="5" fillId="0" borderId="0" xfId="2" applyFont="1" applyAlignment="1" applyProtection="1">
      <alignment horizontal="left"/>
    </xf>
    <xf numFmtId="0" fontId="3" fillId="0" borderId="12" xfId="2" applyFont="1" applyBorder="1" applyAlignment="1">
      <alignment horizontal="center"/>
    </xf>
    <xf numFmtId="0" fontId="3" fillId="2" borderId="0" xfId="2" applyFont="1" applyFill="1"/>
    <xf numFmtId="0" fontId="8" fillId="0" borderId="0" xfId="0" applyFont="1"/>
    <xf numFmtId="0" fontId="3" fillId="2" borderId="0" xfId="2" applyFont="1" applyFill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174" fontId="3" fillId="0" borderId="0" xfId="2" applyNumberFormat="1" applyFont="1" applyProtection="1"/>
    <xf numFmtId="173" fontId="3" fillId="0" borderId="0" xfId="2" applyNumberFormat="1" applyFont="1" applyProtection="1"/>
    <xf numFmtId="172" fontId="4" fillId="10" borderId="18" xfId="6" applyNumberFormat="1" applyFont="1" applyFill="1" applyBorder="1" applyAlignment="1">
      <alignment horizontal="right" vertical="center"/>
    </xf>
    <xf numFmtId="14" fontId="3" fillId="11" borderId="18" xfId="6" applyNumberFormat="1" applyFont="1" applyFill="1" applyBorder="1" applyAlignment="1">
      <alignment horizontal="center" vertical="center"/>
    </xf>
    <xf numFmtId="172" fontId="3" fillId="2" borderId="15" xfId="6" applyNumberFormat="1" applyFont="1" applyFill="1" applyBorder="1" applyAlignment="1">
      <alignment horizontal="right" vertical="center"/>
    </xf>
    <xf numFmtId="14" fontId="3" fillId="7" borderId="18" xfId="6" applyNumberFormat="1" applyFont="1" applyFill="1" applyBorder="1" applyAlignment="1">
      <alignment horizontal="center" vertical="center"/>
    </xf>
    <xf numFmtId="172" fontId="4" fillId="7" borderId="18" xfId="6" applyNumberFormat="1" applyFont="1" applyFill="1" applyBorder="1" applyAlignment="1">
      <alignment horizontal="right" vertical="center"/>
    </xf>
    <xf numFmtId="0" fontId="6" fillId="0" borderId="0" xfId="0" applyFont="1"/>
    <xf numFmtId="169" fontId="6" fillId="2" borderId="0" xfId="2" applyNumberFormat="1" applyFont="1" applyFill="1" applyBorder="1" applyAlignment="1" applyProtection="1">
      <alignment horizontal="right"/>
    </xf>
    <xf numFmtId="165" fontId="6" fillId="2" borderId="0" xfId="4" applyNumberFormat="1" applyFont="1" applyFill="1" applyBorder="1" applyAlignment="1" applyProtection="1">
      <alignment horizontal="left"/>
    </xf>
    <xf numFmtId="165" fontId="6" fillId="2" borderId="0" xfId="4" applyNumberFormat="1" applyFont="1" applyFill="1" applyBorder="1" applyAlignment="1" applyProtection="1">
      <alignment horizontal="center"/>
    </xf>
    <xf numFmtId="169" fontId="5" fillId="2" borderId="0" xfId="2" applyNumberFormat="1" applyFont="1" applyFill="1" applyBorder="1" applyAlignment="1" applyProtection="1">
      <alignment horizontal="right"/>
    </xf>
    <xf numFmtId="164" fontId="5" fillId="2" borderId="0" xfId="1" applyFont="1" applyFill="1" applyBorder="1" applyAlignment="1" applyProtection="1">
      <alignment horizontal="right"/>
    </xf>
    <xf numFmtId="0" fontId="15" fillId="2" borderId="0" xfId="2" applyFont="1" applyFill="1" applyBorder="1" applyAlignment="1" applyProtection="1">
      <alignment horizontal="left"/>
    </xf>
    <xf numFmtId="169" fontId="13" fillId="2" borderId="0" xfId="2" applyNumberFormat="1" applyFont="1" applyFill="1" applyBorder="1" applyAlignment="1" applyProtection="1">
      <alignment horizontal="right"/>
    </xf>
    <xf numFmtId="0" fontId="6" fillId="2" borderId="0" xfId="2" applyFont="1" applyFill="1" applyBorder="1" applyAlignment="1" applyProtection="1">
      <alignment horizontal="center"/>
    </xf>
    <xf numFmtId="1" fontId="5" fillId="2" borderId="0" xfId="0" applyNumberFormat="1" applyFont="1" applyFill="1" applyBorder="1" applyAlignment="1">
      <alignment horizontal="right"/>
    </xf>
    <xf numFmtId="174" fontId="6" fillId="7" borderId="0" xfId="2" quotePrefix="1" applyNumberFormat="1" applyFont="1" applyFill="1" applyBorder="1" applyAlignment="1" applyProtection="1">
      <alignment horizontal="center"/>
    </xf>
    <xf numFmtId="0" fontId="15" fillId="2" borderId="0" xfId="2" applyFont="1" applyFill="1" applyBorder="1" applyAlignment="1" applyProtection="1">
      <alignment horizontal="center"/>
    </xf>
    <xf numFmtId="165" fontId="5" fillId="2" borderId="0" xfId="4" applyNumberFormat="1" applyFont="1" applyFill="1" applyBorder="1" applyAlignment="1" applyProtection="1">
      <alignment horizontal="left"/>
    </xf>
    <xf numFmtId="169" fontId="5" fillId="0" borderId="0" xfId="2" applyNumberFormat="1" applyFont="1" applyBorder="1" applyAlignment="1" applyProtection="1">
      <alignment horizontal="right"/>
    </xf>
    <xf numFmtId="169" fontId="6" fillId="2" borderId="0" xfId="4" quotePrefix="1" applyNumberFormat="1" applyFont="1" applyFill="1" applyBorder="1" applyAlignment="1" applyProtection="1">
      <alignment horizontal="right"/>
    </xf>
    <xf numFmtId="0" fontId="6" fillId="2" borderId="0" xfId="2" applyFont="1" applyFill="1" applyBorder="1" applyAlignment="1" applyProtection="1">
      <alignment horizontal="left"/>
    </xf>
    <xf numFmtId="0" fontId="5" fillId="2" borderId="0" xfId="2" applyFont="1" applyFill="1" applyBorder="1" applyAlignment="1" applyProtection="1">
      <alignment horizontal="left"/>
    </xf>
    <xf numFmtId="0" fontId="5" fillId="2" borderId="0" xfId="2" applyFont="1" applyFill="1" applyBorder="1" applyAlignment="1" applyProtection="1">
      <alignment horizontal="right"/>
    </xf>
    <xf numFmtId="22" fontId="6" fillId="2" borderId="0" xfId="2" applyNumberFormat="1" applyFont="1" applyFill="1" applyAlignment="1" applyProtection="1">
      <alignment horizontal="left"/>
    </xf>
    <xf numFmtId="164" fontId="5" fillId="0" borderId="0" xfId="1" applyFont="1" applyAlignment="1" applyProtection="1">
      <alignment horizontal="right"/>
    </xf>
    <xf numFmtId="169" fontId="5" fillId="2" borderId="0" xfId="2" applyNumberFormat="1" applyFont="1" applyFill="1" applyProtection="1"/>
    <xf numFmtId="3" fontId="5" fillId="2" borderId="0" xfId="2" applyNumberFormat="1" applyFont="1" applyFill="1" applyProtection="1"/>
    <xf numFmtId="0" fontId="5" fillId="2" borderId="0" xfId="0" applyFont="1" applyFill="1"/>
    <xf numFmtId="0" fontId="5" fillId="4" borderId="0" xfId="0" applyFont="1" applyFill="1"/>
    <xf numFmtId="0" fontId="6" fillId="2" borderId="0" xfId="0" applyFont="1" applyFill="1" applyAlignment="1">
      <alignment horizontal="left"/>
    </xf>
    <xf numFmtId="169" fontId="13" fillId="4" borderId="0" xfId="2" applyNumberFormat="1" applyFont="1" applyFill="1" applyBorder="1" applyAlignment="1" applyProtection="1">
      <alignment horizontal="right"/>
    </xf>
    <xf numFmtId="0" fontId="6" fillId="0" borderId="0" xfId="2" applyFont="1" applyProtection="1"/>
    <xf numFmtId="0" fontId="6" fillId="2" borderId="0" xfId="7" applyFont="1" applyFill="1" applyBorder="1" applyAlignment="1">
      <alignment horizontal="right"/>
    </xf>
    <xf numFmtId="3" fontId="13" fillId="2" borderId="0" xfId="2" applyNumberFormat="1" applyFont="1" applyFill="1" applyBorder="1" applyProtection="1"/>
    <xf numFmtId="0" fontId="13" fillId="0" borderId="0" xfId="7" applyFont="1"/>
    <xf numFmtId="0" fontId="6" fillId="2" borderId="0" xfId="2" applyFont="1" applyFill="1" applyProtection="1"/>
    <xf numFmtId="0" fontId="5" fillId="2" borderId="0" xfId="2" applyFont="1" applyFill="1" applyAlignment="1" applyProtection="1">
      <alignment horizontal="left"/>
    </xf>
    <xf numFmtId="3" fontId="13" fillId="2" borderId="0" xfId="2" applyNumberFormat="1" applyFont="1" applyFill="1" applyProtection="1"/>
    <xf numFmtId="164" fontId="5" fillId="0" borderId="0" xfId="2" applyNumberFormat="1" applyFont="1" applyBorder="1" applyProtection="1"/>
    <xf numFmtId="0" fontId="5" fillId="0" borderId="0" xfId="2" applyFont="1" applyBorder="1" applyAlignment="1" applyProtection="1">
      <alignment horizontal="left"/>
    </xf>
    <xf numFmtId="164" fontId="5" fillId="2" borderId="0" xfId="8" applyFont="1" applyFill="1" applyProtection="1"/>
    <xf numFmtId="1" fontId="5" fillId="2" borderId="0" xfId="7" applyNumberFormat="1" applyFont="1" applyFill="1" applyBorder="1" applyAlignment="1">
      <alignment horizontal="right"/>
    </xf>
    <xf numFmtId="0" fontId="5" fillId="0" borderId="0" xfId="7" applyFont="1"/>
    <xf numFmtId="0" fontId="5" fillId="0" borderId="0" xfId="7" applyFont="1" applyAlignment="1">
      <alignment horizontal="left"/>
    </xf>
    <xf numFmtId="0" fontId="5" fillId="0" borderId="0" xfId="7" applyFont="1" applyAlignment="1">
      <alignment horizontal="right"/>
    </xf>
    <xf numFmtId="169" fontId="5" fillId="0" borderId="0" xfId="7" applyNumberFormat="1" applyFont="1" applyAlignment="1">
      <alignment horizontal="right"/>
    </xf>
    <xf numFmtId="0" fontId="13" fillId="2" borderId="0" xfId="7" applyFont="1" applyFill="1"/>
    <xf numFmtId="169" fontId="5" fillId="2" borderId="0" xfId="7" applyNumberFormat="1" applyFont="1" applyFill="1" applyBorder="1" applyAlignment="1">
      <alignment horizontal="right"/>
    </xf>
    <xf numFmtId="3" fontId="13" fillId="2" borderId="0" xfId="7" applyNumberFormat="1" applyFont="1" applyFill="1"/>
    <xf numFmtId="0" fontId="6" fillId="2" borderId="0" xfId="2" applyFont="1" applyFill="1" applyAlignment="1" applyProtection="1">
      <alignment horizontal="left"/>
    </xf>
    <xf numFmtId="169" fontId="6" fillId="2" borderId="0" xfId="2" applyNumberFormat="1" applyFont="1" applyFill="1" applyAlignment="1" applyProtection="1">
      <alignment horizontal="right"/>
    </xf>
    <xf numFmtId="0" fontId="6" fillId="4" borderId="0" xfId="0" applyFont="1" applyFill="1" applyAlignment="1">
      <alignment horizontal="right"/>
    </xf>
    <xf numFmtId="3" fontId="5" fillId="6" borderId="0" xfId="2" applyNumberFormat="1" applyFont="1" applyFill="1" applyProtection="1"/>
    <xf numFmtId="3" fontId="5" fillId="2" borderId="0" xfId="2" applyNumberFormat="1" applyFont="1" applyFill="1" applyAlignment="1" applyProtection="1">
      <alignment horizontal="left"/>
    </xf>
    <xf numFmtId="3" fontId="13" fillId="8" borderId="27" xfId="2" applyNumberFormat="1" applyFont="1" applyFill="1" applyBorder="1" applyProtection="1"/>
    <xf numFmtId="3" fontId="13" fillId="8" borderId="28" xfId="2" applyNumberFormat="1" applyFont="1" applyFill="1" applyBorder="1" applyProtection="1"/>
    <xf numFmtId="3" fontId="13" fillId="8" borderId="29" xfId="2" applyNumberFormat="1" applyFont="1" applyFill="1" applyBorder="1" applyProtection="1"/>
    <xf numFmtId="3" fontId="13" fillId="6" borderId="0" xfId="2" applyNumberFormat="1" applyFont="1" applyFill="1" applyProtection="1"/>
    <xf numFmtId="0" fontId="6" fillId="2" borderId="0" xfId="2" applyFont="1" applyFill="1" applyAlignment="1" applyProtection="1">
      <alignment horizontal="center"/>
    </xf>
    <xf numFmtId="169" fontId="6" fillId="2" borderId="0" xfId="8" quotePrefix="1" applyNumberFormat="1" applyFont="1" applyFill="1" applyBorder="1" applyAlignment="1" applyProtection="1">
      <alignment horizontal="right"/>
    </xf>
    <xf numFmtId="169" fontId="5" fillId="2" borderId="0" xfId="2" applyNumberFormat="1" applyFont="1" applyFill="1" applyAlignment="1" applyProtection="1">
      <alignment horizontal="right"/>
    </xf>
    <xf numFmtId="169" fontId="6" fillId="2" borderId="0" xfId="8" applyNumberFormat="1" applyFont="1" applyFill="1" applyBorder="1" applyAlignment="1" applyProtection="1">
      <alignment horizontal="right"/>
    </xf>
    <xf numFmtId="3" fontId="13" fillId="2" borderId="0" xfId="2" applyNumberFormat="1" applyFont="1" applyFill="1" applyAlignment="1" applyProtection="1">
      <alignment horizontal="center"/>
    </xf>
    <xf numFmtId="169" fontId="5" fillId="2" borderId="0" xfId="2" applyNumberFormat="1" applyFont="1" applyFill="1" applyAlignment="1" applyProtection="1">
      <alignment horizontal="center"/>
    </xf>
    <xf numFmtId="0" fontId="6" fillId="2" borderId="0" xfId="0" applyFont="1" applyFill="1" applyAlignment="1">
      <alignment horizontal="right"/>
    </xf>
    <xf numFmtId="169" fontId="5" fillId="0" borderId="0" xfId="2" applyNumberFormat="1" applyFont="1" applyBorder="1" applyProtection="1"/>
    <xf numFmtId="169" fontId="5" fillId="2" borderId="0" xfId="8" applyNumberFormat="1" applyFont="1" applyFill="1" applyProtection="1"/>
    <xf numFmtId="164" fontId="5" fillId="2" borderId="0" xfId="1" applyFont="1" applyFill="1" applyProtection="1"/>
    <xf numFmtId="177" fontId="5" fillId="2" borderId="0" xfId="1" applyNumberFormat="1" applyFont="1" applyFill="1" applyProtection="1"/>
    <xf numFmtId="165" fontId="5" fillId="0" borderId="0" xfId="2" applyNumberFormat="1" applyFont="1" applyProtection="1"/>
    <xf numFmtId="0" fontId="6" fillId="2" borderId="0" xfId="0" applyFont="1" applyFill="1"/>
    <xf numFmtId="0" fontId="5" fillId="0" borderId="8" xfId="7" applyFont="1" applyBorder="1"/>
    <xf numFmtId="169" fontId="5" fillId="2" borderId="0" xfId="7" applyNumberFormat="1" applyFont="1" applyFill="1" applyAlignment="1">
      <alignment horizontal="right"/>
    </xf>
    <xf numFmtId="169" fontId="5" fillId="0" borderId="0" xfId="7" applyNumberFormat="1" applyFont="1" applyBorder="1" applyAlignment="1">
      <alignment horizontal="right"/>
    </xf>
    <xf numFmtId="169" fontId="6" fillId="2" borderId="0" xfId="2" applyNumberFormat="1" applyFont="1" applyFill="1" applyAlignment="1" applyProtection="1">
      <alignment horizontal="left"/>
    </xf>
    <xf numFmtId="0" fontId="6" fillId="2" borderId="0" xfId="2" applyFont="1" applyFill="1" applyAlignment="1" applyProtection="1">
      <alignment horizontal="right"/>
    </xf>
    <xf numFmtId="169" fontId="18" fillId="2" borderId="0" xfId="8" applyNumberFormat="1" applyFont="1" applyFill="1" applyAlignment="1" applyProtection="1">
      <alignment horizontal="right"/>
    </xf>
    <xf numFmtId="0" fontId="13" fillId="0" borderId="0" xfId="7" applyFont="1" applyAlignment="1">
      <alignment horizontal="left"/>
    </xf>
    <xf numFmtId="9" fontId="6" fillId="2" borderId="0" xfId="2" applyNumberFormat="1" applyFont="1" applyFill="1" applyAlignment="1" applyProtection="1">
      <alignment horizontal="right"/>
    </xf>
    <xf numFmtId="0" fontId="6" fillId="9" borderId="0" xfId="9" applyFont="1" applyFill="1"/>
    <xf numFmtId="164" fontId="6" fillId="9" borderId="0" xfId="4" applyNumberFormat="1" applyFont="1" applyFill="1"/>
    <xf numFmtId="178" fontId="6" fillId="9" borderId="0" xfId="9" applyNumberFormat="1" applyFont="1" applyFill="1"/>
    <xf numFmtId="0" fontId="5" fillId="9" borderId="0" xfId="9" applyFont="1" applyFill="1"/>
    <xf numFmtId="0" fontId="13" fillId="9" borderId="0" xfId="7" applyFont="1" applyFill="1"/>
    <xf numFmtId="178" fontId="5" fillId="9" borderId="0" xfId="9" applyNumberFormat="1" applyFont="1" applyFill="1"/>
    <xf numFmtId="0" fontId="6" fillId="9" borderId="0" xfId="10" applyFont="1" applyFill="1"/>
    <xf numFmtId="0" fontId="6" fillId="3" borderId="0" xfId="9" applyFont="1" applyFill="1"/>
    <xf numFmtId="178" fontId="6" fillId="3" borderId="0" xfId="9" applyNumberFormat="1" applyFont="1" applyFill="1"/>
    <xf numFmtId="0" fontId="6" fillId="3" borderId="0" xfId="10" applyFont="1" applyFill="1"/>
    <xf numFmtId="178" fontId="5" fillId="3" borderId="0" xfId="9" applyNumberFormat="1" applyFont="1" applyFill="1"/>
    <xf numFmtId="0" fontId="13" fillId="3" borderId="0" xfId="7" applyFont="1" applyFill="1"/>
    <xf numFmtId="178" fontId="6" fillId="3" borderId="0" xfId="4" applyNumberFormat="1" applyFont="1" applyFill="1"/>
    <xf numFmtId="0" fontId="5" fillId="3" borderId="0" xfId="10" applyFont="1" applyFill="1"/>
    <xf numFmtId="168" fontId="6" fillId="3" borderId="0" xfId="10" applyNumberFormat="1" applyFont="1" applyFill="1"/>
    <xf numFmtId="0" fontId="6" fillId="7" borderId="0" xfId="9" applyFont="1" applyFill="1"/>
    <xf numFmtId="0" fontId="6" fillId="7" borderId="0" xfId="10" applyFont="1" applyFill="1"/>
    <xf numFmtId="178" fontId="6" fillId="7" borderId="0" xfId="10" applyNumberFormat="1" applyFont="1" applyFill="1"/>
    <xf numFmtId="178" fontId="6" fillId="7" borderId="0" xfId="4" applyNumberFormat="1" applyFont="1" applyFill="1"/>
    <xf numFmtId="0" fontId="5" fillId="7" borderId="0" xfId="10" applyFont="1" applyFill="1"/>
    <xf numFmtId="0" fontId="13" fillId="7" borderId="0" xfId="7" applyFont="1" applyFill="1"/>
    <xf numFmtId="0" fontId="19" fillId="7" borderId="0" xfId="9" applyFont="1" applyFill="1"/>
    <xf numFmtId="0" fontId="5" fillId="4" borderId="0" xfId="2" applyFont="1" applyFill="1" applyBorder="1" applyProtection="1"/>
    <xf numFmtId="0" fontId="6" fillId="4" borderId="0" xfId="0" applyFont="1" applyFill="1" applyAlignment="1">
      <alignment horizontal="left"/>
    </xf>
    <xf numFmtId="174" fontId="5" fillId="4" borderId="0" xfId="2" applyNumberFormat="1" applyFont="1" applyFill="1" applyBorder="1" applyProtection="1"/>
    <xf numFmtId="0" fontId="6" fillId="4" borderId="0" xfId="2" applyFont="1" applyFill="1" applyBorder="1" applyProtection="1"/>
    <xf numFmtId="0" fontId="6" fillId="4" borderId="0" xfId="2" applyFont="1" applyFill="1" applyBorder="1" applyAlignment="1" applyProtection="1">
      <alignment horizontal="center"/>
    </xf>
    <xf numFmtId="0" fontId="6" fillId="4" borderId="0" xfId="2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169" fontId="5" fillId="2" borderId="0" xfId="0" applyNumberFormat="1" applyFont="1" applyFill="1" applyAlignment="1">
      <alignment horizontal="right"/>
    </xf>
    <xf numFmtId="169" fontId="5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12" borderId="0" xfId="2" applyFont="1" applyFill="1" applyBorder="1" applyProtection="1"/>
    <xf numFmtId="0" fontId="6" fillId="12" borderId="0" xfId="0" applyFont="1" applyFill="1" applyAlignment="1">
      <alignment horizontal="left"/>
    </xf>
    <xf numFmtId="0" fontId="5" fillId="12" borderId="0" xfId="0" applyFont="1" applyFill="1"/>
    <xf numFmtId="174" fontId="5" fillId="12" borderId="0" xfId="2" applyNumberFormat="1" applyFont="1" applyFill="1" applyBorder="1" applyProtection="1"/>
    <xf numFmtId="0" fontId="5" fillId="12" borderId="18" xfId="2" applyFont="1" applyFill="1" applyBorder="1" applyProtection="1"/>
    <xf numFmtId="14" fontId="5" fillId="12" borderId="18" xfId="2" applyNumberFormat="1" applyFont="1" applyFill="1" applyBorder="1" applyAlignment="1" applyProtection="1">
      <alignment horizontal="center"/>
    </xf>
    <xf numFmtId="0" fontId="5" fillId="12" borderId="18" xfId="2" applyFont="1" applyFill="1" applyBorder="1" applyAlignment="1" applyProtection="1">
      <alignment horizontal="center"/>
    </xf>
    <xf numFmtId="177" fontId="5" fillId="12" borderId="18" xfId="1" applyNumberFormat="1" applyFont="1" applyFill="1" applyBorder="1" applyProtection="1"/>
    <xf numFmtId="0" fontId="5" fillId="12" borderId="0" xfId="0" quotePrefix="1" applyFont="1" applyFill="1"/>
    <xf numFmtId="16" fontId="5" fillId="12" borderId="0" xfId="0" applyNumberFormat="1" applyFont="1" applyFill="1"/>
    <xf numFmtId="0" fontId="5" fillId="12" borderId="0" xfId="0" applyFont="1" applyFill="1" applyBorder="1"/>
    <xf numFmtId="174" fontId="5" fillId="12" borderId="0" xfId="0" applyNumberFormat="1" applyFont="1" applyFill="1"/>
    <xf numFmtId="0" fontId="5" fillId="12" borderId="0" xfId="2" applyFont="1" applyFill="1" applyProtection="1"/>
    <xf numFmtId="169" fontId="6" fillId="12" borderId="0" xfId="2" applyNumberFormat="1" applyFont="1" applyFill="1" applyBorder="1" applyAlignment="1" applyProtection="1">
      <alignment horizontal="right"/>
    </xf>
    <xf numFmtId="174" fontId="5" fillId="12" borderId="0" xfId="2" applyNumberFormat="1" applyFont="1" applyFill="1" applyProtection="1"/>
    <xf numFmtId="0" fontId="5" fillId="12" borderId="22" xfId="2" applyFont="1" applyFill="1" applyBorder="1" applyAlignment="1" applyProtection="1">
      <alignment horizontal="center"/>
    </xf>
    <xf numFmtId="14" fontId="5" fillId="12" borderId="0" xfId="2" applyNumberFormat="1" applyFont="1" applyFill="1" applyBorder="1" applyAlignment="1" applyProtection="1">
      <alignment horizontal="center"/>
    </xf>
    <xf numFmtId="0" fontId="5" fillId="12" borderId="0" xfId="2" applyFont="1" applyFill="1" applyBorder="1" applyAlignment="1" applyProtection="1">
      <alignment horizontal="center"/>
    </xf>
    <xf numFmtId="177" fontId="5" fillId="12" borderId="23" xfId="1" applyNumberFormat="1" applyFont="1" applyFill="1" applyBorder="1" applyProtection="1"/>
    <xf numFmtId="169" fontId="5" fillId="12" borderId="0" xfId="2" applyNumberFormat="1" applyFont="1" applyFill="1" applyBorder="1" applyAlignment="1" applyProtection="1">
      <alignment horizontal="right"/>
    </xf>
    <xf numFmtId="174" fontId="6" fillId="12" borderId="0" xfId="2" quotePrefix="1" applyNumberFormat="1" applyFont="1" applyFill="1" applyBorder="1" applyAlignment="1" applyProtection="1">
      <alignment horizontal="center"/>
    </xf>
    <xf numFmtId="169" fontId="13" fillId="12" borderId="0" xfId="2" applyNumberFormat="1" applyFont="1" applyFill="1" applyBorder="1" applyAlignment="1" applyProtection="1">
      <alignment horizontal="right"/>
    </xf>
    <xf numFmtId="0" fontId="5" fillId="12" borderId="0" xfId="2" quotePrefix="1" applyFont="1" applyFill="1" applyProtection="1"/>
    <xf numFmtId="0" fontId="5" fillId="12" borderId="0" xfId="2" applyFont="1" applyFill="1" applyAlignment="1" applyProtection="1">
      <alignment horizontal="center"/>
    </xf>
    <xf numFmtId="174" fontId="5" fillId="12" borderId="0" xfId="2" applyNumberFormat="1" applyFont="1" applyFill="1" applyAlignment="1" applyProtection="1">
      <alignment horizontal="center"/>
    </xf>
    <xf numFmtId="0" fontId="5" fillId="12" borderId="9" xfId="0" applyFont="1" applyFill="1" applyBorder="1"/>
    <xf numFmtId="0" fontId="5" fillId="12" borderId="10" xfId="0" applyFont="1" applyFill="1" applyBorder="1"/>
    <xf numFmtId="174" fontId="5" fillId="12" borderId="11" xfId="2" applyNumberFormat="1" applyFont="1" applyFill="1" applyBorder="1" applyProtection="1"/>
    <xf numFmtId="0" fontId="5" fillId="12" borderId="7" xfId="0" applyFont="1" applyFill="1" applyBorder="1"/>
    <xf numFmtId="174" fontId="5" fillId="12" borderId="8" xfId="2" applyNumberFormat="1" applyFont="1" applyFill="1" applyBorder="1" applyProtection="1"/>
    <xf numFmtId="169" fontId="6" fillId="12" borderId="0" xfId="4" applyNumberFormat="1" applyFont="1" applyFill="1" applyBorder="1" applyAlignment="1" applyProtection="1">
      <alignment horizontal="right"/>
    </xf>
    <xf numFmtId="174" fontId="5" fillId="12" borderId="2" xfId="2" applyNumberFormat="1" applyFont="1" applyFill="1" applyBorder="1" applyProtection="1"/>
    <xf numFmtId="0" fontId="5" fillId="12" borderId="4" xfId="0" applyFont="1" applyFill="1" applyBorder="1"/>
    <xf numFmtId="0" fontId="5" fillId="12" borderId="5" xfId="0" applyFont="1" applyFill="1" applyBorder="1"/>
    <xf numFmtId="174" fontId="5" fillId="12" borderId="6" xfId="2" applyNumberFormat="1" applyFont="1" applyFill="1" applyBorder="1" applyProtection="1"/>
    <xf numFmtId="165" fontId="5" fillId="12" borderId="0" xfId="2" applyNumberFormat="1" applyFont="1" applyFill="1" applyAlignment="1" applyProtection="1">
      <alignment horizontal="left"/>
    </xf>
    <xf numFmtId="165" fontId="5" fillId="12" borderId="0" xfId="2" applyNumberFormat="1" applyFont="1" applyFill="1" applyBorder="1" applyProtection="1"/>
    <xf numFmtId="0" fontId="5" fillId="12" borderId="0" xfId="2" applyFont="1" applyFill="1" applyAlignment="1" applyProtection="1">
      <alignment horizontal="right"/>
    </xf>
    <xf numFmtId="168" fontId="5" fillId="12" borderId="0" xfId="2" applyNumberFormat="1" applyFont="1" applyFill="1" applyAlignment="1" applyProtection="1">
      <alignment horizontal="right"/>
    </xf>
    <xf numFmtId="0" fontId="5" fillId="4" borderId="0" xfId="2" applyFont="1" applyFill="1" applyProtection="1"/>
    <xf numFmtId="0" fontId="5" fillId="4" borderId="0" xfId="0" applyFont="1" applyFill="1" applyAlignment="1"/>
    <xf numFmtId="174" fontId="5" fillId="4" borderId="0" xfId="2" applyNumberFormat="1" applyFont="1" applyFill="1" applyProtection="1"/>
    <xf numFmtId="0" fontId="5" fillId="4" borderId="18" xfId="2" applyFont="1" applyFill="1" applyBorder="1" applyProtection="1"/>
    <xf numFmtId="14" fontId="5" fillId="4" borderId="18" xfId="2" applyNumberFormat="1" applyFont="1" applyFill="1" applyBorder="1" applyAlignment="1" applyProtection="1">
      <alignment horizontal="center"/>
    </xf>
    <xf numFmtId="0" fontId="5" fillId="4" borderId="18" xfId="2" applyFont="1" applyFill="1" applyBorder="1" applyAlignment="1" applyProtection="1">
      <alignment horizontal="center"/>
    </xf>
    <xf numFmtId="177" fontId="5" fillId="4" borderId="18" xfId="1" applyNumberFormat="1" applyFont="1" applyFill="1" applyBorder="1" applyProtection="1"/>
    <xf numFmtId="0" fontId="5" fillId="4" borderId="0" xfId="2" quotePrefix="1" applyFont="1" applyFill="1" applyProtection="1"/>
    <xf numFmtId="16" fontId="5" fillId="4" borderId="0" xfId="2" applyNumberFormat="1" applyFont="1" applyFill="1" applyProtection="1"/>
    <xf numFmtId="0" fontId="5" fillId="4" borderId="19" xfId="2" applyFont="1" applyFill="1" applyBorder="1" applyProtection="1"/>
    <xf numFmtId="14" fontId="5" fillId="4" borderId="20" xfId="2" applyNumberFormat="1" applyFont="1" applyFill="1" applyBorder="1" applyAlignment="1" applyProtection="1">
      <alignment horizontal="center"/>
    </xf>
    <xf numFmtId="0" fontId="5" fillId="4" borderId="20" xfId="2" applyFont="1" applyFill="1" applyBorder="1" applyAlignment="1" applyProtection="1">
      <alignment horizontal="center"/>
    </xf>
    <xf numFmtId="177" fontId="5" fillId="4" borderId="21" xfId="1" applyNumberFormat="1" applyFont="1" applyFill="1" applyBorder="1" applyProtection="1"/>
    <xf numFmtId="0" fontId="5" fillId="4" borderId="24" xfId="2" applyFont="1" applyFill="1" applyBorder="1" applyAlignment="1" applyProtection="1">
      <alignment horizontal="left"/>
    </xf>
    <xf numFmtId="14" fontId="5" fillId="4" borderId="25" xfId="2" applyNumberFormat="1" applyFont="1" applyFill="1" applyBorder="1" applyAlignment="1" applyProtection="1">
      <alignment horizontal="center"/>
    </xf>
    <xf numFmtId="0" fontId="5" fillId="4" borderId="25" xfId="2" applyFont="1" applyFill="1" applyBorder="1" applyAlignment="1" applyProtection="1">
      <alignment horizontal="center"/>
    </xf>
    <xf numFmtId="177" fontId="5" fillId="4" borderId="26" xfId="1" applyNumberFormat="1" applyFont="1" applyFill="1" applyBorder="1" applyProtection="1"/>
    <xf numFmtId="177" fontId="5" fillId="4" borderId="0" xfId="2" applyNumberFormat="1" applyFont="1" applyFill="1" applyProtection="1"/>
    <xf numFmtId="169" fontId="5" fillId="4" borderId="0" xfId="2" applyNumberFormat="1" applyFont="1" applyFill="1" applyBorder="1" applyAlignment="1" applyProtection="1">
      <alignment horizontal="right"/>
    </xf>
    <xf numFmtId="0" fontId="5" fillId="4" borderId="7" xfId="0" applyFont="1" applyFill="1" applyBorder="1"/>
    <xf numFmtId="0" fontId="5" fillId="4" borderId="0" xfId="0" applyFont="1" applyFill="1" applyBorder="1"/>
    <xf numFmtId="174" fontId="5" fillId="4" borderId="8" xfId="2" applyNumberFormat="1" applyFont="1" applyFill="1" applyBorder="1" applyProtection="1"/>
    <xf numFmtId="169" fontId="6" fillId="4" borderId="0" xfId="4" applyNumberFormat="1" applyFont="1" applyFill="1" applyBorder="1" applyAlignment="1" applyProtection="1">
      <alignment horizontal="right"/>
    </xf>
    <xf numFmtId="0" fontId="5" fillId="4" borderId="4" xfId="0" applyFont="1" applyFill="1" applyBorder="1"/>
    <xf numFmtId="0" fontId="5" fillId="4" borderId="5" xfId="0" applyFont="1" applyFill="1" applyBorder="1"/>
    <xf numFmtId="174" fontId="5" fillId="4" borderId="6" xfId="2" applyNumberFormat="1" applyFont="1" applyFill="1" applyBorder="1" applyProtection="1"/>
    <xf numFmtId="0" fontId="5" fillId="4" borderId="9" xfId="0" applyFont="1" applyFill="1" applyBorder="1"/>
    <xf numFmtId="0" fontId="5" fillId="4" borderId="10" xfId="0" applyFont="1" applyFill="1" applyBorder="1"/>
    <xf numFmtId="174" fontId="5" fillId="4" borderId="11" xfId="2" applyNumberFormat="1" applyFont="1" applyFill="1" applyBorder="1" applyProtection="1"/>
    <xf numFmtId="169" fontId="5" fillId="4" borderId="0" xfId="2" applyNumberFormat="1" applyFont="1" applyFill="1" applyProtection="1"/>
    <xf numFmtId="3" fontId="5" fillId="4" borderId="0" xfId="2" applyNumberFormat="1" applyFont="1" applyFill="1" applyProtection="1"/>
    <xf numFmtId="0" fontId="5" fillId="4" borderId="7" xfId="2" applyFont="1" applyFill="1" applyBorder="1" applyProtection="1"/>
    <xf numFmtId="16" fontId="5" fillId="4" borderId="0" xfId="2" applyNumberFormat="1" applyFont="1" applyFill="1" applyBorder="1" applyProtection="1"/>
    <xf numFmtId="0" fontId="5" fillId="4" borderId="1" xfId="0" applyFont="1" applyFill="1" applyBorder="1"/>
    <xf numFmtId="0" fontId="5" fillId="4" borderId="2" xfId="0" applyFont="1" applyFill="1" applyBorder="1"/>
    <xf numFmtId="174" fontId="5" fillId="4" borderId="3" xfId="2" applyNumberFormat="1" applyFont="1" applyFill="1" applyBorder="1" applyProtection="1"/>
    <xf numFmtId="22" fontId="6" fillId="4" borderId="0" xfId="2" applyNumberFormat="1" applyFont="1" applyFill="1" applyAlignment="1" applyProtection="1">
      <alignment horizontal="left"/>
    </xf>
    <xf numFmtId="22" fontId="6" fillId="4" borderId="0" xfId="2" applyNumberFormat="1" applyFont="1" applyFill="1" applyBorder="1" applyAlignment="1" applyProtection="1">
      <alignment horizontal="left"/>
    </xf>
    <xf numFmtId="0" fontId="5" fillId="4" borderId="0" xfId="2" applyFont="1" applyFill="1" applyAlignment="1" applyProtection="1">
      <alignment horizontal="right"/>
    </xf>
    <xf numFmtId="165" fontId="5" fillId="4" borderId="0" xfId="2" applyNumberFormat="1" applyFont="1" applyFill="1" applyAlignment="1" applyProtection="1">
      <alignment horizontal="left"/>
    </xf>
    <xf numFmtId="165" fontId="5" fillId="4" borderId="0" xfId="2" applyNumberFormat="1" applyFont="1" applyFill="1" applyBorder="1" applyProtection="1"/>
    <xf numFmtId="0" fontId="6" fillId="4" borderId="31" xfId="2" applyFont="1" applyFill="1" applyBorder="1" applyAlignment="1" applyProtection="1">
      <alignment horizontal="left" vertical="center"/>
    </xf>
    <xf numFmtId="0" fontId="6" fillId="4" borderId="32" xfId="2" applyFont="1" applyFill="1" applyBorder="1" applyAlignment="1" applyProtection="1">
      <alignment horizontal="left" vertical="center"/>
    </xf>
    <xf numFmtId="170" fontId="6" fillId="12" borderId="33" xfId="4" applyNumberFormat="1" applyFont="1" applyFill="1" applyBorder="1" applyAlignment="1" applyProtection="1">
      <alignment horizontal="left" vertical="center"/>
    </xf>
    <xf numFmtId="170" fontId="6" fillId="12" borderId="34" xfId="4" applyNumberFormat="1" applyFont="1" applyFill="1" applyBorder="1" applyAlignment="1" applyProtection="1">
      <alignment horizontal="left" vertical="center"/>
    </xf>
    <xf numFmtId="170" fontId="6" fillId="4" borderId="35" xfId="4" applyNumberFormat="1" applyFont="1" applyFill="1" applyBorder="1" applyAlignment="1" applyProtection="1">
      <alignment horizontal="left" vertical="center"/>
    </xf>
    <xf numFmtId="170" fontId="6" fillId="4" borderId="36" xfId="4" applyNumberFormat="1" applyFont="1" applyFill="1" applyBorder="1" applyAlignment="1" applyProtection="1">
      <alignment horizontal="left" vertical="center"/>
    </xf>
    <xf numFmtId="165" fontId="6" fillId="12" borderId="31" xfId="4" applyNumberFormat="1" applyFont="1" applyFill="1" applyBorder="1" applyAlignment="1" applyProtection="1">
      <alignment horizontal="left"/>
    </xf>
    <xf numFmtId="165" fontId="6" fillId="12" borderId="32" xfId="4" applyNumberFormat="1" applyFont="1" applyFill="1" applyBorder="1" applyAlignment="1" applyProtection="1">
      <alignment horizontal="center"/>
    </xf>
    <xf numFmtId="165" fontId="6" fillId="4" borderId="35" xfId="4" applyNumberFormat="1" applyFont="1" applyFill="1" applyBorder="1" applyAlignment="1" applyProtection="1">
      <alignment horizontal="left"/>
    </xf>
    <xf numFmtId="165" fontId="6" fillId="4" borderId="36" xfId="4" applyNumberFormat="1" applyFont="1" applyFill="1" applyBorder="1" applyAlignment="1" applyProtection="1">
      <alignment horizontal="center"/>
    </xf>
    <xf numFmtId="166" fontId="6" fillId="4" borderId="27" xfId="4" applyNumberFormat="1" applyFont="1" applyFill="1" applyBorder="1" applyAlignment="1" applyProtection="1">
      <alignment horizontal="right" vertical="center"/>
    </xf>
    <xf numFmtId="166" fontId="6" fillId="12" borderId="28" xfId="4" applyNumberFormat="1" applyFont="1" applyFill="1" applyBorder="1" applyAlignment="1" applyProtection="1">
      <alignment horizontal="right" vertical="center"/>
    </xf>
    <xf numFmtId="170" fontId="6" fillId="4" borderId="29" xfId="4" applyNumberFormat="1" applyFont="1" applyFill="1" applyBorder="1" applyAlignment="1" applyProtection="1">
      <alignment horizontal="right" vertical="center"/>
    </xf>
    <xf numFmtId="172" fontId="6" fillId="12" borderId="27" xfId="2" applyNumberFormat="1" applyFont="1" applyFill="1" applyBorder="1" applyAlignment="1" applyProtection="1">
      <alignment horizontal="right"/>
    </xf>
    <xf numFmtId="172" fontId="6" fillId="4" borderId="29" xfId="4" applyNumberFormat="1" applyFont="1" applyFill="1" applyBorder="1" applyAlignment="1" applyProtection="1">
      <alignment horizontal="right"/>
    </xf>
    <xf numFmtId="14" fontId="13" fillId="4" borderId="32" xfId="2" applyNumberFormat="1" applyFont="1" applyFill="1" applyBorder="1" applyAlignment="1" applyProtection="1">
      <alignment horizontal="right" vertical="center"/>
    </xf>
    <xf numFmtId="167" fontId="13" fillId="12" borderId="33" xfId="2" applyNumberFormat="1" applyFont="1" applyFill="1" applyBorder="1" applyAlignment="1" applyProtection="1">
      <alignment horizontal="right" vertical="center"/>
    </xf>
    <xf numFmtId="167" fontId="13" fillId="12" borderId="0" xfId="2" applyNumberFormat="1" applyFont="1" applyFill="1" applyBorder="1" applyAlignment="1" applyProtection="1">
      <alignment horizontal="right" vertical="center"/>
    </xf>
    <xf numFmtId="167" fontId="13" fillId="12" borderId="34" xfId="2" applyNumberFormat="1" applyFont="1" applyFill="1" applyBorder="1" applyAlignment="1" applyProtection="1">
      <alignment horizontal="right" vertical="center"/>
    </xf>
    <xf numFmtId="38" fontId="5" fillId="4" borderId="35" xfId="2" applyNumberFormat="1" applyFont="1" applyFill="1" applyBorder="1" applyAlignment="1" applyProtection="1">
      <alignment horizontal="right" vertical="center"/>
    </xf>
    <xf numFmtId="38" fontId="5" fillId="4" borderId="38" xfId="2" applyNumberFormat="1" applyFont="1" applyFill="1" applyBorder="1" applyAlignment="1" applyProtection="1">
      <alignment horizontal="right" vertical="center"/>
    </xf>
    <xf numFmtId="38" fontId="5" fillId="4" borderId="36" xfId="2" applyNumberFormat="1" applyFont="1" applyFill="1" applyBorder="1" applyAlignment="1" applyProtection="1">
      <alignment horizontal="right" vertical="center"/>
    </xf>
    <xf numFmtId="169" fontId="6" fillId="12" borderId="31" xfId="2" applyNumberFormat="1" applyFont="1" applyFill="1" applyBorder="1" applyAlignment="1" applyProtection="1">
      <alignment horizontal="right"/>
    </xf>
    <xf numFmtId="169" fontId="6" fillId="12" borderId="37" xfId="2" applyNumberFormat="1" applyFont="1" applyFill="1" applyBorder="1" applyAlignment="1" applyProtection="1">
      <alignment horizontal="right"/>
    </xf>
    <xf numFmtId="169" fontId="6" fillId="12" borderId="32" xfId="2" applyNumberFormat="1" applyFont="1" applyFill="1" applyBorder="1" applyAlignment="1" applyProtection="1">
      <alignment horizontal="right"/>
    </xf>
    <xf numFmtId="169" fontId="6" fillId="4" borderId="35" xfId="4" applyNumberFormat="1" applyFont="1" applyFill="1" applyBorder="1" applyAlignment="1" applyProtection="1">
      <alignment horizontal="right"/>
    </xf>
    <xf numFmtId="169" fontId="6" fillId="4" borderId="38" xfId="4" applyNumberFormat="1" applyFont="1" applyFill="1" applyBorder="1" applyAlignment="1" applyProtection="1">
      <alignment horizontal="right"/>
    </xf>
    <xf numFmtId="169" fontId="6" fillId="4" borderId="36" xfId="4" applyNumberFormat="1" applyFont="1" applyFill="1" applyBorder="1" applyAlignment="1" applyProtection="1">
      <alignment horizontal="right"/>
    </xf>
    <xf numFmtId="169" fontId="6" fillId="12" borderId="27" xfId="2" applyNumberFormat="1" applyFont="1" applyFill="1" applyBorder="1" applyAlignment="1" applyProtection="1">
      <alignment horizontal="right"/>
    </xf>
    <xf numFmtId="169" fontId="6" fillId="4" borderId="29" xfId="4" applyNumberFormat="1" applyFont="1" applyFill="1" applyBorder="1" applyAlignment="1" applyProtection="1">
      <alignment horizontal="right"/>
    </xf>
    <xf numFmtId="169" fontId="15" fillId="4" borderId="27" xfId="2" applyNumberFormat="1" applyFont="1" applyFill="1" applyBorder="1" applyAlignment="1" applyProtection="1">
      <alignment horizontal="right"/>
    </xf>
    <xf numFmtId="169" fontId="15" fillId="12" borderId="28" xfId="2" applyNumberFormat="1" applyFont="1" applyFill="1" applyBorder="1" applyAlignment="1" applyProtection="1">
      <alignment horizontal="right"/>
    </xf>
    <xf numFmtId="169" fontId="15" fillId="4" borderId="29" xfId="2" applyNumberFormat="1" applyFont="1" applyFill="1" applyBorder="1" applyAlignment="1" applyProtection="1">
      <alignment horizontal="right"/>
    </xf>
    <xf numFmtId="169" fontId="6" fillId="4" borderId="27" xfId="2" applyNumberFormat="1" applyFont="1" applyFill="1" applyBorder="1" applyAlignment="1" applyProtection="1">
      <alignment horizontal="right"/>
    </xf>
    <xf numFmtId="169" fontId="6" fillId="12" borderId="28" xfId="2" applyNumberFormat="1" applyFont="1" applyFill="1" applyBorder="1" applyAlignment="1" applyProtection="1">
      <alignment horizontal="right"/>
    </xf>
    <xf numFmtId="169" fontId="6" fillId="4" borderId="29" xfId="2" applyNumberFormat="1" applyFont="1" applyFill="1" applyBorder="1" applyAlignment="1" applyProtection="1">
      <alignment horizontal="right"/>
    </xf>
    <xf numFmtId="0" fontId="6" fillId="4" borderId="31" xfId="2" applyFont="1" applyFill="1" applyBorder="1" applyAlignment="1" applyProtection="1">
      <alignment horizontal="left"/>
    </xf>
    <xf numFmtId="0" fontId="6" fillId="4" borderId="32" xfId="2" applyFont="1" applyFill="1" applyBorder="1" applyAlignment="1" applyProtection="1">
      <alignment horizontal="left"/>
    </xf>
    <xf numFmtId="0" fontId="6" fillId="12" borderId="33" xfId="2" applyFont="1" applyFill="1" applyBorder="1" applyAlignment="1" applyProtection="1">
      <alignment horizontal="left"/>
    </xf>
    <xf numFmtId="0" fontId="6" fillId="12" borderId="34" xfId="2" applyFont="1" applyFill="1" applyBorder="1" applyAlignment="1" applyProtection="1">
      <alignment horizontal="left"/>
    </xf>
    <xf numFmtId="0" fontId="6" fillId="4" borderId="35" xfId="2" applyFont="1" applyFill="1" applyBorder="1" applyAlignment="1" applyProtection="1">
      <alignment horizontal="left"/>
    </xf>
    <xf numFmtId="0" fontId="6" fillId="4" borderId="36" xfId="2" applyFont="1" applyFill="1" applyBorder="1" applyAlignment="1" applyProtection="1">
      <alignment horizontal="left"/>
    </xf>
    <xf numFmtId="169" fontId="6" fillId="4" borderId="31" xfId="2" applyNumberFormat="1" applyFont="1" applyFill="1" applyBorder="1" applyAlignment="1" applyProtection="1">
      <alignment horizontal="right"/>
    </xf>
    <xf numFmtId="169" fontId="6" fillId="4" borderId="37" xfId="2" applyNumberFormat="1" applyFont="1" applyFill="1" applyBorder="1" applyAlignment="1" applyProtection="1">
      <alignment horizontal="right"/>
    </xf>
    <xf numFmtId="169" fontId="6" fillId="4" borderId="32" xfId="2" applyNumberFormat="1" applyFont="1" applyFill="1" applyBorder="1" applyAlignment="1" applyProtection="1">
      <alignment horizontal="right"/>
    </xf>
    <xf numFmtId="169" fontId="6" fillId="12" borderId="33" xfId="2" applyNumberFormat="1" applyFont="1" applyFill="1" applyBorder="1" applyAlignment="1" applyProtection="1">
      <alignment horizontal="right"/>
    </xf>
    <xf numFmtId="169" fontId="6" fillId="12" borderId="34" xfId="2" applyNumberFormat="1" applyFont="1" applyFill="1" applyBorder="1" applyAlignment="1" applyProtection="1">
      <alignment horizontal="right"/>
    </xf>
    <xf numFmtId="169" fontId="6" fillId="4" borderId="35" xfId="2" applyNumberFormat="1" applyFont="1" applyFill="1" applyBorder="1" applyAlignment="1" applyProtection="1">
      <alignment horizontal="right"/>
    </xf>
    <xf numFmtId="169" fontId="6" fillId="4" borderId="38" xfId="2" applyNumberFormat="1" applyFont="1" applyFill="1" applyBorder="1" applyAlignment="1" applyProtection="1">
      <alignment horizontal="right"/>
    </xf>
    <xf numFmtId="169" fontId="6" fillId="4" borderId="36" xfId="2" applyNumberFormat="1" applyFont="1" applyFill="1" applyBorder="1" applyAlignment="1" applyProtection="1">
      <alignment horizontal="right"/>
    </xf>
    <xf numFmtId="165" fontId="6" fillId="4" borderId="31" xfId="4" applyNumberFormat="1" applyFont="1" applyFill="1" applyBorder="1" applyAlignment="1" applyProtection="1">
      <alignment horizontal="left"/>
    </xf>
    <xf numFmtId="165" fontId="6" fillId="4" borderId="32" xfId="4" applyNumberFormat="1" applyFont="1" applyFill="1" applyBorder="1" applyAlignment="1" applyProtection="1">
      <alignment horizontal="center"/>
    </xf>
    <xf numFmtId="0" fontId="15" fillId="12" borderId="33" xfId="2" applyFont="1" applyFill="1" applyBorder="1" applyAlignment="1" applyProtection="1">
      <alignment horizontal="left"/>
    </xf>
    <xf numFmtId="0" fontId="15" fillId="12" borderId="34" xfId="2" applyFont="1" applyFill="1" applyBorder="1" applyAlignment="1" applyProtection="1">
      <alignment horizontal="left"/>
    </xf>
    <xf numFmtId="0" fontId="15" fillId="4" borderId="33" xfId="2" applyFont="1" applyFill="1" applyBorder="1" applyAlignment="1" applyProtection="1">
      <alignment horizontal="left"/>
    </xf>
    <xf numFmtId="0" fontId="15" fillId="4" borderId="34" xfId="2" applyFont="1" applyFill="1" applyBorder="1" applyAlignment="1" applyProtection="1">
      <alignment horizontal="left"/>
    </xf>
    <xf numFmtId="0" fontId="15" fillId="12" borderId="34" xfId="2" applyFont="1" applyFill="1" applyBorder="1" applyAlignment="1" applyProtection="1">
      <alignment horizontal="right"/>
    </xf>
    <xf numFmtId="0" fontId="15" fillId="4" borderId="34" xfId="2" applyFont="1" applyFill="1" applyBorder="1" applyAlignment="1" applyProtection="1">
      <alignment horizontal="right"/>
    </xf>
    <xf numFmtId="0" fontId="15" fillId="4" borderId="35" xfId="2" applyFont="1" applyFill="1" applyBorder="1" applyAlignment="1" applyProtection="1">
      <alignment horizontal="left"/>
    </xf>
    <xf numFmtId="0" fontId="15" fillId="4" borderId="36" xfId="2" applyFont="1" applyFill="1" applyBorder="1" applyAlignment="1" applyProtection="1">
      <alignment horizontal="left"/>
    </xf>
    <xf numFmtId="169" fontId="6" fillId="4" borderId="27" xfId="4" applyNumberFormat="1" applyFont="1" applyFill="1" applyBorder="1" applyAlignment="1" applyProtection="1">
      <alignment horizontal="right"/>
    </xf>
    <xf numFmtId="169" fontId="13" fillId="12" borderId="28" xfId="2" applyNumberFormat="1" applyFont="1" applyFill="1" applyBorder="1" applyAlignment="1" applyProtection="1">
      <alignment horizontal="right"/>
    </xf>
    <xf numFmtId="169" fontId="13" fillId="4" borderId="28" xfId="2" applyNumberFormat="1" applyFont="1" applyFill="1" applyBorder="1" applyAlignment="1" applyProtection="1">
      <alignment horizontal="right"/>
    </xf>
    <xf numFmtId="169" fontId="13" fillId="4" borderId="29" xfId="2" applyNumberFormat="1" applyFont="1" applyFill="1" applyBorder="1" applyAlignment="1" applyProtection="1">
      <alignment horizontal="right"/>
    </xf>
    <xf numFmtId="169" fontId="6" fillId="4" borderId="31" xfId="4" applyNumberFormat="1" applyFont="1" applyFill="1" applyBorder="1" applyAlignment="1" applyProtection="1">
      <alignment horizontal="right"/>
    </xf>
    <xf numFmtId="169" fontId="6" fillId="4" borderId="37" xfId="4" applyNumberFormat="1" applyFont="1" applyFill="1" applyBorder="1" applyAlignment="1" applyProtection="1">
      <alignment horizontal="right"/>
    </xf>
    <xf numFmtId="169" fontId="6" fillId="4" borderId="32" xfId="4" applyNumberFormat="1" applyFont="1" applyFill="1" applyBorder="1" applyAlignment="1" applyProtection="1">
      <alignment horizontal="right"/>
    </xf>
    <xf numFmtId="169" fontId="13" fillId="12" borderId="33" xfId="2" applyNumberFormat="1" applyFont="1" applyFill="1" applyBorder="1" applyAlignment="1" applyProtection="1">
      <alignment horizontal="right"/>
    </xf>
    <xf numFmtId="169" fontId="13" fillId="12" borderId="34" xfId="2" applyNumberFormat="1" applyFont="1" applyFill="1" applyBorder="1" applyAlignment="1" applyProtection="1">
      <alignment horizontal="right"/>
    </xf>
    <xf numFmtId="169" fontId="13" fillId="4" borderId="33" xfId="2" applyNumberFormat="1" applyFont="1" applyFill="1" applyBorder="1" applyAlignment="1" applyProtection="1">
      <alignment horizontal="right"/>
    </xf>
    <xf numFmtId="169" fontId="13" fillId="4" borderId="34" xfId="2" applyNumberFormat="1" applyFont="1" applyFill="1" applyBorder="1" applyAlignment="1" applyProtection="1">
      <alignment horizontal="right"/>
    </xf>
    <xf numFmtId="169" fontId="13" fillId="4" borderId="35" xfId="2" applyNumberFormat="1" applyFont="1" applyFill="1" applyBorder="1" applyAlignment="1" applyProtection="1">
      <alignment horizontal="right"/>
    </xf>
    <xf numFmtId="169" fontId="13" fillId="4" borderId="38" xfId="2" applyNumberFormat="1" applyFont="1" applyFill="1" applyBorder="1" applyAlignment="1" applyProtection="1">
      <alignment horizontal="right"/>
    </xf>
    <xf numFmtId="169" fontId="13" fillId="4" borderId="36" xfId="2" applyNumberFormat="1" applyFont="1" applyFill="1" applyBorder="1" applyAlignment="1" applyProtection="1">
      <alignment horizontal="right"/>
    </xf>
    <xf numFmtId="169" fontId="16" fillId="12" borderId="28" xfId="2" applyNumberFormat="1" applyFont="1" applyFill="1" applyBorder="1" applyAlignment="1" applyProtection="1">
      <alignment horizontal="right"/>
    </xf>
    <xf numFmtId="169" fontId="16" fillId="4" borderId="28" xfId="2" applyNumberFormat="1" applyFont="1" applyFill="1" applyBorder="1" applyAlignment="1" applyProtection="1">
      <alignment horizontal="right"/>
    </xf>
    <xf numFmtId="0" fontId="15" fillId="4" borderId="39" xfId="2" applyFont="1" applyFill="1" applyBorder="1" applyAlignment="1" applyProtection="1">
      <alignment horizontal="left"/>
    </xf>
    <xf numFmtId="0" fontId="15" fillId="4" borderId="40" xfId="2" applyFont="1" applyFill="1" applyBorder="1" applyAlignment="1" applyProtection="1">
      <alignment horizontal="left"/>
    </xf>
    <xf numFmtId="169" fontId="6" fillId="4" borderId="30" xfId="2" applyNumberFormat="1" applyFont="1" applyFill="1" applyBorder="1" applyAlignment="1" applyProtection="1">
      <alignment horizontal="right"/>
    </xf>
    <xf numFmtId="169" fontId="13" fillId="4" borderId="39" xfId="2" applyNumberFormat="1" applyFont="1" applyFill="1" applyBorder="1" applyAlignment="1" applyProtection="1">
      <alignment horizontal="right"/>
    </xf>
    <xf numFmtId="169" fontId="13" fillId="4" borderId="41" xfId="2" applyNumberFormat="1" applyFont="1" applyFill="1" applyBorder="1" applyAlignment="1" applyProtection="1">
      <alignment horizontal="right"/>
    </xf>
    <xf numFmtId="169" fontId="13" fillId="4" borderId="40" xfId="2" applyNumberFormat="1" applyFont="1" applyFill="1" applyBorder="1" applyAlignment="1" applyProtection="1">
      <alignment horizontal="right"/>
    </xf>
    <xf numFmtId="169" fontId="15" fillId="4" borderId="30" xfId="2" applyNumberFormat="1" applyFont="1" applyFill="1" applyBorder="1" applyAlignment="1" applyProtection="1">
      <alignment horizontal="right"/>
    </xf>
    <xf numFmtId="169" fontId="13" fillId="4" borderId="30" xfId="2" applyNumberFormat="1" applyFont="1" applyFill="1" applyBorder="1" applyAlignment="1" applyProtection="1">
      <alignment horizontal="right"/>
    </xf>
    <xf numFmtId="165" fontId="6" fillId="4" borderId="39" xfId="4" applyNumberFormat="1" applyFont="1" applyFill="1" applyBorder="1" applyAlignment="1" applyProtection="1">
      <alignment horizontal="left"/>
    </xf>
    <xf numFmtId="165" fontId="6" fillId="4" borderId="40" xfId="4" applyNumberFormat="1" applyFont="1" applyFill="1" applyBorder="1" applyAlignment="1" applyProtection="1">
      <alignment horizontal="center"/>
    </xf>
    <xf numFmtId="169" fontId="6" fillId="4" borderId="30" xfId="4" applyNumberFormat="1" applyFont="1" applyFill="1" applyBorder="1" applyAlignment="1" applyProtection="1">
      <alignment horizontal="right"/>
    </xf>
    <xf numFmtId="169" fontId="6" fillId="4" borderId="39" xfId="4" applyNumberFormat="1" applyFont="1" applyFill="1" applyBorder="1" applyAlignment="1" applyProtection="1">
      <alignment horizontal="right"/>
    </xf>
    <xf numFmtId="169" fontId="6" fillId="4" borderId="41" xfId="4" applyNumberFormat="1" applyFont="1" applyFill="1" applyBorder="1" applyAlignment="1" applyProtection="1">
      <alignment horizontal="right"/>
    </xf>
    <xf numFmtId="169" fontId="6" fillId="4" borderId="40" xfId="4" applyNumberFormat="1" applyFont="1" applyFill="1" applyBorder="1" applyAlignment="1" applyProtection="1">
      <alignment horizontal="right"/>
    </xf>
    <xf numFmtId="0" fontId="6" fillId="4" borderId="33" xfId="2" applyFont="1" applyFill="1" applyBorder="1" applyAlignment="1" applyProtection="1">
      <alignment horizontal="left"/>
    </xf>
    <xf numFmtId="0" fontId="6" fillId="4" borderId="34" xfId="2" applyFont="1" applyFill="1" applyBorder="1" applyAlignment="1" applyProtection="1">
      <alignment horizontal="left"/>
    </xf>
    <xf numFmtId="165" fontId="6" fillId="4" borderId="33" xfId="4" applyNumberFormat="1" applyFont="1" applyFill="1" applyBorder="1" applyAlignment="1" applyProtection="1">
      <alignment horizontal="left"/>
    </xf>
    <xf numFmtId="165" fontId="6" fillId="4" borderId="34" xfId="4" applyNumberFormat="1" applyFont="1" applyFill="1" applyBorder="1" applyAlignment="1" applyProtection="1">
      <alignment horizontal="center"/>
    </xf>
    <xf numFmtId="165" fontId="6" fillId="12" borderId="33" xfId="4" applyNumberFormat="1" applyFont="1" applyFill="1" applyBorder="1" applyAlignment="1" applyProtection="1">
      <alignment horizontal="left"/>
    </xf>
    <xf numFmtId="165" fontId="6" fillId="12" borderId="34" xfId="4" applyNumberFormat="1" applyFont="1" applyFill="1" applyBorder="1" applyAlignment="1" applyProtection="1">
      <alignment horizontal="center"/>
    </xf>
    <xf numFmtId="0" fontId="15" fillId="12" borderId="35" xfId="2" applyFont="1" applyFill="1" applyBorder="1" applyAlignment="1" applyProtection="1">
      <alignment horizontal="left"/>
    </xf>
    <xf numFmtId="0" fontId="15" fillId="12" borderId="36" xfId="2" applyFont="1" applyFill="1" applyBorder="1" applyAlignment="1" applyProtection="1">
      <alignment horizontal="left"/>
    </xf>
    <xf numFmtId="169" fontId="5" fillId="12" borderId="28" xfId="2" applyNumberFormat="1" applyFont="1" applyFill="1" applyBorder="1" applyAlignment="1" applyProtection="1">
      <alignment horizontal="right"/>
    </xf>
    <xf numFmtId="169" fontId="5" fillId="4" borderId="28" xfId="2" applyNumberFormat="1" applyFont="1" applyFill="1" applyBorder="1" applyAlignment="1" applyProtection="1">
      <alignment horizontal="right"/>
    </xf>
    <xf numFmtId="169" fontId="6" fillId="4" borderId="28" xfId="4" applyNumberFormat="1" applyFont="1" applyFill="1" applyBorder="1" applyAlignment="1" applyProtection="1">
      <alignment horizontal="right"/>
    </xf>
    <xf numFmtId="169" fontId="6" fillId="12" borderId="28" xfId="4" applyNumberFormat="1" applyFont="1" applyFill="1" applyBorder="1" applyAlignment="1" applyProtection="1">
      <alignment horizontal="right"/>
    </xf>
    <xf numFmtId="169" fontId="13" fillId="12" borderId="29" xfId="2" applyNumberFormat="1" applyFont="1" applyFill="1" applyBorder="1" applyAlignment="1" applyProtection="1">
      <alignment horizontal="right"/>
    </xf>
    <xf numFmtId="169" fontId="5" fillId="12" borderId="33" xfId="2" applyNumberFormat="1" applyFont="1" applyFill="1" applyBorder="1" applyAlignment="1" applyProtection="1">
      <alignment horizontal="right"/>
    </xf>
    <xf numFmtId="169" fontId="5" fillId="12" borderId="34" xfId="2" applyNumberFormat="1" applyFont="1" applyFill="1" applyBorder="1" applyAlignment="1" applyProtection="1">
      <alignment horizontal="right"/>
    </xf>
    <xf numFmtId="169" fontId="5" fillId="4" borderId="33" xfId="2" applyNumberFormat="1" applyFont="1" applyFill="1" applyBorder="1" applyAlignment="1" applyProtection="1">
      <alignment horizontal="right"/>
    </xf>
    <xf numFmtId="169" fontId="5" fillId="4" borderId="34" xfId="2" applyNumberFormat="1" applyFont="1" applyFill="1" applyBorder="1" applyAlignment="1" applyProtection="1">
      <alignment horizontal="right"/>
    </xf>
    <xf numFmtId="169" fontId="6" fillId="4" borderId="33" xfId="4" applyNumberFormat="1" applyFont="1" applyFill="1" applyBorder="1" applyAlignment="1" applyProtection="1">
      <alignment horizontal="right"/>
    </xf>
    <xf numFmtId="169" fontId="6" fillId="4" borderId="34" xfId="4" applyNumberFormat="1" applyFont="1" applyFill="1" applyBorder="1" applyAlignment="1" applyProtection="1">
      <alignment horizontal="right"/>
    </xf>
    <xf numFmtId="169" fontId="6" fillId="12" borderId="33" xfId="4" applyNumberFormat="1" applyFont="1" applyFill="1" applyBorder="1" applyAlignment="1" applyProtection="1">
      <alignment horizontal="right"/>
    </xf>
    <xf numFmtId="169" fontId="6" fillId="12" borderId="34" xfId="4" applyNumberFormat="1" applyFont="1" applyFill="1" applyBorder="1" applyAlignment="1" applyProtection="1">
      <alignment horizontal="right"/>
    </xf>
    <xf numFmtId="169" fontId="13" fillId="12" borderId="35" xfId="2" applyNumberFormat="1" applyFont="1" applyFill="1" applyBorder="1" applyAlignment="1" applyProtection="1">
      <alignment horizontal="right"/>
    </xf>
    <xf numFmtId="169" fontId="13" fillId="12" borderId="38" xfId="2" applyNumberFormat="1" applyFont="1" applyFill="1" applyBorder="1" applyAlignment="1" applyProtection="1">
      <alignment horizontal="right"/>
    </xf>
    <xf numFmtId="169" fontId="13" fillId="12" borderId="36" xfId="2" applyNumberFormat="1" applyFont="1" applyFill="1" applyBorder="1" applyAlignment="1" applyProtection="1">
      <alignment horizontal="right"/>
    </xf>
    <xf numFmtId="0" fontId="6" fillId="4" borderId="31" xfId="2" quotePrefix="1" applyFont="1" applyFill="1" applyBorder="1" applyAlignment="1" applyProtection="1">
      <alignment horizontal="left" vertical="center"/>
    </xf>
    <xf numFmtId="0" fontId="5" fillId="4" borderId="32" xfId="0" applyFont="1" applyFill="1" applyBorder="1" applyAlignment="1">
      <alignment horizontal="center" vertical="center"/>
    </xf>
    <xf numFmtId="0" fontId="5" fillId="12" borderId="34" xfId="0" applyFont="1" applyFill="1" applyBorder="1" applyAlignment="1">
      <alignment horizontal="center" vertical="center"/>
    </xf>
    <xf numFmtId="0" fontId="5" fillId="4" borderId="35" xfId="2" applyFont="1" applyFill="1" applyBorder="1" applyAlignment="1" applyProtection="1">
      <alignment horizontal="left" vertical="center"/>
    </xf>
    <xf numFmtId="0" fontId="5" fillId="4" borderId="36" xfId="2" applyFont="1" applyFill="1" applyBorder="1" applyAlignment="1" applyProtection="1">
      <alignment horizontal="center" vertical="center"/>
    </xf>
    <xf numFmtId="169" fontId="5" fillId="4" borderId="29" xfId="2" applyNumberFormat="1" applyFont="1" applyFill="1" applyBorder="1" applyAlignment="1" applyProtection="1">
      <alignment horizontal="right"/>
    </xf>
    <xf numFmtId="0" fontId="6" fillId="12" borderId="35" xfId="2" applyFont="1" applyFill="1" applyBorder="1" applyAlignment="1" applyProtection="1">
      <alignment horizontal="left"/>
    </xf>
    <xf numFmtId="0" fontId="6" fillId="12" borderId="36" xfId="2" applyFont="1" applyFill="1" applyBorder="1" applyAlignment="1" applyProtection="1">
      <alignment horizontal="left"/>
    </xf>
    <xf numFmtId="169" fontId="5" fillId="12" borderId="29" xfId="2" applyNumberFormat="1" applyFont="1" applyFill="1" applyBorder="1" applyAlignment="1" applyProtection="1">
      <alignment horizontal="right"/>
    </xf>
    <xf numFmtId="169" fontId="5" fillId="12" borderId="35" xfId="2" applyNumberFormat="1" applyFont="1" applyFill="1" applyBorder="1" applyAlignment="1" applyProtection="1">
      <alignment horizontal="right"/>
    </xf>
    <xf numFmtId="169" fontId="5" fillId="12" borderId="38" xfId="2" applyNumberFormat="1" applyFont="1" applyFill="1" applyBorder="1" applyAlignment="1" applyProtection="1">
      <alignment horizontal="right"/>
    </xf>
    <xf numFmtId="169" fontId="5" fillId="12" borderId="36" xfId="2" applyNumberFormat="1" applyFont="1" applyFill="1" applyBorder="1" applyAlignment="1" applyProtection="1">
      <alignment horizontal="right"/>
    </xf>
    <xf numFmtId="14" fontId="15" fillId="4" borderId="31" xfId="2" applyNumberFormat="1" applyFont="1" applyFill="1" applyBorder="1" applyAlignment="1" applyProtection="1">
      <alignment horizontal="right" vertical="center"/>
    </xf>
    <xf numFmtId="14" fontId="15" fillId="4" borderId="37" xfId="2" applyNumberFormat="1" applyFont="1" applyFill="1" applyBorder="1" applyAlignment="1" applyProtection="1">
      <alignment horizontal="right" vertical="center"/>
    </xf>
    <xf numFmtId="14" fontId="15" fillId="4" borderId="32" xfId="2" applyNumberFormat="1" applyFont="1" applyFill="1" applyBorder="1" applyAlignment="1" applyProtection="1">
      <alignment horizontal="right" vertical="center"/>
    </xf>
    <xf numFmtId="169" fontId="6" fillId="4" borderId="0" xfId="8" applyNumberFormat="1" applyFont="1" applyFill="1" applyBorder="1" applyAlignment="1" applyProtection="1">
      <alignment horizontal="right"/>
    </xf>
    <xf numFmtId="169" fontId="6" fillId="4" borderId="0" xfId="2" applyNumberFormat="1" applyFont="1" applyFill="1" applyBorder="1" applyAlignment="1" applyProtection="1">
      <alignment horizontal="right"/>
    </xf>
    <xf numFmtId="0" fontId="6" fillId="4" borderId="0" xfId="7" applyFont="1" applyFill="1" applyBorder="1" applyAlignment="1">
      <alignment horizontal="right"/>
    </xf>
    <xf numFmtId="0" fontId="6" fillId="4" borderId="0" xfId="2" applyFont="1" applyFill="1" applyProtection="1"/>
    <xf numFmtId="0" fontId="6" fillId="4" borderId="0" xfId="7" applyFont="1" applyFill="1" applyAlignment="1">
      <alignment horizontal="right"/>
    </xf>
    <xf numFmtId="0" fontId="6" fillId="4" borderId="0" xfId="7" applyFont="1" applyFill="1" applyBorder="1" applyAlignment="1">
      <alignment horizontal="left"/>
    </xf>
    <xf numFmtId="0" fontId="6" fillId="4" borderId="0" xfId="0" applyFont="1" applyFill="1"/>
    <xf numFmtId="0" fontId="6" fillId="12" borderId="0" xfId="2" applyFont="1" applyFill="1" applyBorder="1" applyProtection="1"/>
    <xf numFmtId="0" fontId="6" fillId="12" borderId="0" xfId="7" applyFont="1" applyFill="1" applyBorder="1" applyAlignment="1">
      <alignment horizontal="right"/>
    </xf>
    <xf numFmtId="0" fontId="6" fillId="12" borderId="0" xfId="2" applyFont="1" applyFill="1" applyProtection="1"/>
    <xf numFmtId="0" fontId="6" fillId="12" borderId="0" xfId="0" applyFont="1" applyFill="1" applyAlignment="1">
      <alignment horizontal="right"/>
    </xf>
    <xf numFmtId="0" fontId="6" fillId="12" borderId="0" xfId="7" applyFont="1" applyFill="1" applyAlignment="1">
      <alignment horizontal="right"/>
    </xf>
    <xf numFmtId="0" fontId="6" fillId="12" borderId="0" xfId="7" applyFont="1" applyFill="1" applyBorder="1" applyAlignment="1">
      <alignment horizontal="left"/>
    </xf>
    <xf numFmtId="0" fontId="6" fillId="12" borderId="0" xfId="0" applyFont="1" applyFill="1"/>
    <xf numFmtId="170" fontId="6" fillId="4" borderId="32" xfId="4" applyNumberFormat="1" applyFont="1" applyFill="1" applyBorder="1" applyAlignment="1" applyProtection="1">
      <alignment horizontal="left" vertical="center"/>
    </xf>
    <xf numFmtId="170" fontId="15" fillId="12" borderId="33" xfId="7" applyNumberFormat="1" applyFont="1" applyFill="1" applyBorder="1" applyAlignment="1">
      <alignment horizontal="left"/>
    </xf>
    <xf numFmtId="0" fontId="5" fillId="12" borderId="34" xfId="0" applyFont="1" applyFill="1" applyBorder="1" applyAlignment="1">
      <alignment horizontal="left" vertical="center"/>
    </xf>
    <xf numFmtId="0" fontId="5" fillId="4" borderId="35" xfId="2" applyFont="1" applyFill="1" applyBorder="1" applyProtection="1"/>
    <xf numFmtId="0" fontId="5" fillId="4" borderId="36" xfId="0" applyFont="1" applyFill="1" applyBorder="1" applyAlignment="1">
      <alignment horizontal="left" vertical="center"/>
    </xf>
    <xf numFmtId="166" fontId="6" fillId="4" borderId="27" xfId="8" applyNumberFormat="1" applyFont="1" applyFill="1" applyBorder="1" applyAlignment="1" applyProtection="1">
      <alignment horizontal="right" vertical="center"/>
    </xf>
    <xf numFmtId="166" fontId="6" fillId="12" borderId="28" xfId="8" applyNumberFormat="1" applyFont="1" applyFill="1" applyBorder="1" applyAlignment="1" applyProtection="1">
      <alignment horizontal="right" vertical="center"/>
    </xf>
    <xf numFmtId="170" fontId="6" fillId="4" borderId="29" xfId="8" applyNumberFormat="1" applyFont="1" applyFill="1" applyBorder="1" applyAlignment="1" applyProtection="1">
      <alignment horizontal="right" vertical="center"/>
    </xf>
    <xf numFmtId="166" fontId="6" fillId="4" borderId="29" xfId="8" applyNumberFormat="1" applyFont="1" applyFill="1" applyBorder="1" applyAlignment="1" applyProtection="1">
      <alignment horizontal="right" vertical="center"/>
    </xf>
    <xf numFmtId="0" fontId="6" fillId="12" borderId="31" xfId="2" applyFont="1" applyFill="1" applyBorder="1" applyAlignment="1" applyProtection="1">
      <alignment horizontal="left"/>
    </xf>
    <xf numFmtId="0" fontId="6" fillId="12" borderId="32" xfId="2" applyFont="1" applyFill="1" applyBorder="1" applyAlignment="1" applyProtection="1">
      <alignment horizontal="center"/>
    </xf>
    <xf numFmtId="165" fontId="6" fillId="4" borderId="33" xfId="8" applyNumberFormat="1" applyFont="1" applyFill="1" applyBorder="1" applyAlignment="1" applyProtection="1">
      <alignment horizontal="left"/>
    </xf>
    <xf numFmtId="165" fontId="6" fillId="4" borderId="34" xfId="8" applyNumberFormat="1" applyFont="1" applyFill="1" applyBorder="1" applyAlignment="1" applyProtection="1">
      <alignment horizontal="center"/>
    </xf>
    <xf numFmtId="0" fontId="6" fillId="12" borderId="36" xfId="2" applyFont="1" applyFill="1" applyBorder="1" applyAlignment="1" applyProtection="1">
      <alignment horizontal="center"/>
    </xf>
    <xf numFmtId="165" fontId="6" fillId="4" borderId="39" xfId="8" applyNumberFormat="1" applyFont="1" applyFill="1" applyBorder="1" applyAlignment="1" applyProtection="1">
      <alignment horizontal="left"/>
    </xf>
    <xf numFmtId="165" fontId="6" fillId="4" borderId="40" xfId="8" applyNumberFormat="1" applyFont="1" applyFill="1" applyBorder="1" applyAlignment="1" applyProtection="1">
      <alignment horizontal="center"/>
    </xf>
    <xf numFmtId="0" fontId="12" fillId="4" borderId="39" xfId="2" applyFont="1" applyFill="1" applyBorder="1" applyAlignment="1" applyProtection="1">
      <alignment horizontal="left"/>
    </xf>
    <xf numFmtId="0" fontId="12" fillId="4" borderId="40" xfId="2" applyFont="1" applyFill="1" applyBorder="1" applyAlignment="1" applyProtection="1">
      <alignment horizontal="left"/>
    </xf>
    <xf numFmtId="165" fontId="6" fillId="4" borderId="31" xfId="8" applyNumberFormat="1" applyFont="1" applyFill="1" applyBorder="1" applyAlignment="1" applyProtection="1">
      <alignment horizontal="left"/>
    </xf>
    <xf numFmtId="165" fontId="6" fillId="4" borderId="32" xfId="8" applyNumberFormat="1" applyFont="1" applyFill="1" applyBorder="1" applyAlignment="1" applyProtection="1">
      <alignment horizontal="center"/>
    </xf>
    <xf numFmtId="0" fontId="14" fillId="12" borderId="33" xfId="2" applyFont="1" applyFill="1" applyBorder="1" applyAlignment="1" applyProtection="1">
      <alignment horizontal="left"/>
    </xf>
    <xf numFmtId="0" fontId="14" fillId="12" borderId="34" xfId="2" applyFont="1" applyFill="1" applyBorder="1" applyAlignment="1" applyProtection="1">
      <alignment horizontal="left"/>
    </xf>
    <xf numFmtId="0" fontId="14" fillId="4" borderId="35" xfId="2" applyFont="1" applyFill="1" applyBorder="1" applyAlignment="1" applyProtection="1">
      <alignment horizontal="left"/>
    </xf>
    <xf numFmtId="0" fontId="14" fillId="4" borderId="36" xfId="2" applyFont="1" applyFill="1" applyBorder="1" applyAlignment="1" applyProtection="1">
      <alignment horizontal="left"/>
    </xf>
    <xf numFmtId="0" fontId="6" fillId="4" borderId="34" xfId="2" applyFont="1" applyFill="1" applyBorder="1" applyAlignment="1" applyProtection="1">
      <alignment horizontal="right"/>
    </xf>
    <xf numFmtId="169" fontId="6" fillId="12" borderId="27" xfId="2" quotePrefix="1" applyNumberFormat="1" applyFont="1" applyFill="1" applyBorder="1" applyAlignment="1" applyProtection="1">
      <alignment horizontal="right"/>
    </xf>
    <xf numFmtId="169" fontId="6" fillId="4" borderId="28" xfId="8" applyNumberFormat="1" applyFont="1" applyFill="1" applyBorder="1" applyAlignment="1" applyProtection="1">
      <alignment horizontal="right"/>
    </xf>
    <xf numFmtId="169" fontId="6" fillId="12" borderId="29" xfId="2" applyNumberFormat="1" applyFont="1" applyFill="1" applyBorder="1" applyAlignment="1" applyProtection="1">
      <alignment horizontal="right"/>
    </xf>
    <xf numFmtId="169" fontId="6" fillId="4" borderId="28" xfId="2" applyNumberFormat="1" applyFont="1" applyFill="1" applyBorder="1" applyAlignment="1" applyProtection="1">
      <alignment horizontal="right"/>
    </xf>
    <xf numFmtId="169" fontId="6" fillId="4" borderId="30" xfId="8" applyNumberFormat="1" applyFont="1" applyFill="1" applyBorder="1" applyAlignment="1" applyProtection="1">
      <alignment horizontal="right"/>
    </xf>
    <xf numFmtId="169" fontId="6" fillId="4" borderId="27" xfId="8" applyNumberFormat="1" applyFont="1" applyFill="1" applyBorder="1" applyAlignment="1" applyProtection="1">
      <alignment horizontal="right"/>
    </xf>
    <xf numFmtId="169" fontId="15" fillId="4" borderId="28" xfId="2" applyNumberFormat="1" applyFont="1" applyFill="1" applyBorder="1" applyAlignment="1" applyProtection="1">
      <alignment horizontal="right"/>
    </xf>
    <xf numFmtId="169" fontId="15" fillId="12" borderId="28" xfId="2" quotePrefix="1" applyNumberFormat="1" applyFont="1" applyFill="1" applyBorder="1" applyAlignment="1" applyProtection="1">
      <alignment horizontal="right"/>
    </xf>
    <xf numFmtId="169" fontId="15" fillId="4" borderId="29" xfId="2" quotePrefix="1" applyNumberFormat="1" applyFont="1" applyFill="1" applyBorder="1" applyAlignment="1" applyProtection="1">
      <alignment horizontal="right"/>
    </xf>
    <xf numFmtId="169" fontId="6" fillId="12" borderId="28" xfId="8" applyNumberFormat="1" applyFont="1" applyFill="1" applyBorder="1" applyAlignment="1" applyProtection="1">
      <alignment horizontal="right"/>
    </xf>
    <xf numFmtId="171" fontId="6" fillId="12" borderId="31" xfId="2" applyNumberFormat="1" applyFont="1" applyFill="1" applyBorder="1" applyAlignment="1" applyProtection="1">
      <alignment horizontal="right"/>
    </xf>
    <xf numFmtId="169" fontId="6" fillId="4" borderId="33" xfId="8" applyNumberFormat="1" applyFont="1" applyFill="1" applyBorder="1" applyAlignment="1" applyProtection="1">
      <alignment horizontal="right"/>
    </xf>
    <xf numFmtId="169" fontId="6" fillId="4" borderId="34" xfId="8" applyNumberFormat="1" applyFont="1" applyFill="1" applyBorder="1" applyAlignment="1" applyProtection="1">
      <alignment horizontal="right"/>
    </xf>
    <xf numFmtId="169" fontId="6" fillId="12" borderId="35" xfId="2" applyNumberFormat="1" applyFont="1" applyFill="1" applyBorder="1" applyAlignment="1" applyProtection="1">
      <alignment horizontal="right"/>
    </xf>
    <xf numFmtId="169" fontId="6" fillId="12" borderId="38" xfId="2" applyNumberFormat="1" applyFont="1" applyFill="1" applyBorder="1" applyAlignment="1" applyProtection="1">
      <alignment horizontal="right"/>
    </xf>
    <xf numFmtId="169" fontId="6" fillId="12" borderId="36" xfId="2" applyNumberFormat="1" applyFont="1" applyFill="1" applyBorder="1" applyAlignment="1" applyProtection="1">
      <alignment horizontal="right"/>
    </xf>
    <xf numFmtId="169" fontId="6" fillId="4" borderId="33" xfId="2" applyNumberFormat="1" applyFont="1" applyFill="1" applyBorder="1" applyAlignment="1" applyProtection="1">
      <alignment horizontal="right"/>
    </xf>
    <xf numFmtId="169" fontId="6" fillId="4" borderId="34" xfId="2" applyNumberFormat="1" applyFont="1" applyFill="1" applyBorder="1" applyAlignment="1" applyProtection="1">
      <alignment horizontal="right"/>
    </xf>
    <xf numFmtId="169" fontId="6" fillId="4" borderId="39" xfId="8" applyNumberFormat="1" applyFont="1" applyFill="1" applyBorder="1" applyAlignment="1" applyProtection="1">
      <alignment horizontal="right"/>
    </xf>
    <xf numFmtId="169" fontId="6" fillId="4" borderId="41" xfId="8" applyNumberFormat="1" applyFont="1" applyFill="1" applyBorder="1" applyAlignment="1" applyProtection="1">
      <alignment horizontal="right"/>
    </xf>
    <xf numFmtId="169" fontId="6" fillId="4" borderId="40" xfId="8" applyNumberFormat="1" applyFont="1" applyFill="1" applyBorder="1" applyAlignment="1" applyProtection="1">
      <alignment horizontal="right"/>
    </xf>
    <xf numFmtId="169" fontId="6" fillId="4" borderId="39" xfId="2" applyNumberFormat="1" applyFont="1" applyFill="1" applyBorder="1" applyAlignment="1" applyProtection="1">
      <alignment horizontal="right"/>
    </xf>
    <xf numFmtId="169" fontId="6" fillId="4" borderId="41" xfId="2" applyNumberFormat="1" applyFont="1" applyFill="1" applyBorder="1" applyAlignment="1" applyProtection="1">
      <alignment horizontal="right"/>
    </xf>
    <xf numFmtId="169" fontId="6" fillId="4" borderId="40" xfId="2" applyNumberFormat="1" applyFont="1" applyFill="1" applyBorder="1" applyAlignment="1" applyProtection="1">
      <alignment horizontal="right"/>
    </xf>
    <xf numFmtId="169" fontId="6" fillId="4" borderId="31" xfId="8" applyNumberFormat="1" applyFont="1" applyFill="1" applyBorder="1" applyAlignment="1" applyProtection="1">
      <alignment horizontal="right"/>
    </xf>
    <xf numFmtId="169" fontId="6" fillId="4" borderId="37" xfId="8" applyNumberFormat="1" applyFont="1" applyFill="1" applyBorder="1" applyAlignment="1" applyProtection="1">
      <alignment horizontal="right"/>
    </xf>
    <xf numFmtId="169" fontId="6" fillId="4" borderId="32" xfId="8" applyNumberFormat="1" applyFont="1" applyFill="1" applyBorder="1" applyAlignment="1" applyProtection="1">
      <alignment horizontal="right"/>
    </xf>
    <xf numFmtId="169" fontId="5" fillId="4" borderId="35" xfId="2" applyNumberFormat="1" applyFont="1" applyFill="1" applyBorder="1" applyAlignment="1" applyProtection="1">
      <alignment horizontal="right"/>
    </xf>
    <xf numFmtId="169" fontId="5" fillId="4" borderId="38" xfId="2" applyNumberFormat="1" applyFont="1" applyFill="1" applyBorder="1" applyAlignment="1" applyProtection="1">
      <alignment horizontal="right"/>
    </xf>
    <xf numFmtId="169" fontId="5" fillId="4" borderId="36" xfId="2" applyNumberFormat="1" applyFont="1" applyFill="1" applyBorder="1" applyAlignment="1" applyProtection="1">
      <alignment horizontal="right"/>
    </xf>
    <xf numFmtId="169" fontId="6" fillId="12" borderId="29" xfId="8" applyNumberFormat="1" applyFont="1" applyFill="1" applyBorder="1" applyAlignment="1" applyProtection="1">
      <alignment horizontal="right"/>
    </xf>
    <xf numFmtId="4" fontId="6" fillId="4" borderId="27" xfId="8" applyNumberFormat="1" applyFont="1" applyFill="1" applyBorder="1" applyAlignment="1" applyProtection="1">
      <alignment horizontal="right"/>
    </xf>
    <xf numFmtId="4" fontId="6" fillId="12" borderId="28" xfId="8" applyNumberFormat="1" applyFont="1" applyFill="1" applyBorder="1" applyAlignment="1" applyProtection="1">
      <alignment horizontal="right"/>
    </xf>
    <xf numFmtId="4" fontId="6" fillId="4" borderId="28" xfId="8" applyNumberFormat="1" applyFont="1" applyFill="1" applyBorder="1" applyAlignment="1" applyProtection="1">
      <alignment horizontal="right"/>
    </xf>
    <xf numFmtId="4" fontId="6" fillId="4" borderId="29" xfId="8" applyNumberFormat="1" applyFont="1" applyFill="1" applyBorder="1" applyAlignment="1" applyProtection="1">
      <alignment horizontal="right"/>
    </xf>
    <xf numFmtId="0" fontId="19" fillId="4" borderId="0" xfId="2" applyFont="1" applyFill="1" applyBorder="1" applyProtection="1"/>
    <xf numFmtId="0" fontId="19" fillId="4" borderId="0" xfId="7" applyFont="1" applyFill="1" applyBorder="1" applyAlignment="1">
      <alignment horizontal="right"/>
    </xf>
    <xf numFmtId="0" fontId="19" fillId="12" borderId="0" xfId="2" applyFont="1" applyFill="1" applyBorder="1" applyProtection="1"/>
    <xf numFmtId="0" fontId="19" fillId="12" borderId="0" xfId="7" applyFont="1" applyFill="1" applyBorder="1" applyAlignment="1">
      <alignment horizontal="right"/>
    </xf>
    <xf numFmtId="0" fontId="19" fillId="4" borderId="0" xfId="7" applyFont="1" applyFill="1" applyBorder="1" applyAlignment="1">
      <alignment horizontal="left"/>
    </xf>
    <xf numFmtId="0" fontId="19" fillId="12" borderId="0" xfId="7" applyFont="1" applyFill="1" applyBorder="1" applyAlignment="1">
      <alignment horizontal="left"/>
    </xf>
    <xf numFmtId="164" fontId="13" fillId="2" borderId="0" xfId="1" applyFont="1" applyFill="1" applyBorder="1" applyAlignment="1" applyProtection="1">
      <alignment horizontal="right"/>
    </xf>
    <xf numFmtId="0" fontId="3" fillId="6" borderId="13" xfId="2" applyFont="1" applyFill="1" applyBorder="1" applyAlignment="1">
      <alignment horizontal="center" vertical="center" wrapText="1"/>
    </xf>
    <xf numFmtId="0" fontId="3" fillId="6" borderId="14" xfId="2" applyFont="1" applyFill="1" applyBorder="1" applyAlignment="1">
      <alignment horizontal="center" vertical="center" wrapText="1"/>
    </xf>
    <xf numFmtId="0" fontId="3" fillId="6" borderId="15" xfId="2" applyFont="1" applyFill="1" applyBorder="1" applyAlignment="1">
      <alignment horizontal="center"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5" borderId="15" xfId="2" applyFont="1" applyFill="1" applyBorder="1" applyAlignment="1">
      <alignment horizontal="center" vertical="center" wrapText="1"/>
    </xf>
  </cellXfs>
  <cellStyles count="11">
    <cellStyle name="Normal" xfId="0" builtinId="0"/>
    <cellStyle name="Normal 2" xfId="2"/>
    <cellStyle name="Normal 3" xfId="7"/>
    <cellStyle name="Normal_DIÁRIO98" xfId="9"/>
    <cellStyle name="Normal_REMUNJD2009_65%_10% _a" xfId="10"/>
    <cellStyle name="Separador de milhares" xfId="1" builtinId="3"/>
    <cellStyle name="Separador de milhares 2" xfId="3"/>
    <cellStyle name="Separador de milhares 2 2" xfId="4"/>
    <cellStyle name="Separador de milhares 2 2 2" xfId="8"/>
    <cellStyle name="Separador de milhares 3" xfId="5"/>
    <cellStyle name="Separador de milhares 3 2" xfId="6"/>
  </cellStyles>
  <dxfs count="0"/>
  <tableStyles count="0" defaultTableStyle="TableStyleMedium9" defaultPivotStyle="PivotStyleLight16"/>
  <colors>
    <mruColors>
      <color rgb="FF33CCFF"/>
      <color rgb="FF66FFFF"/>
      <color rgb="FF99FF33"/>
      <color rgb="FFFF00FF"/>
      <color rgb="FF00FF00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257175</xdr:rowOff>
    </xdr:from>
    <xdr:to>
      <xdr:col>7</xdr:col>
      <xdr:colOff>397805</xdr:colOff>
      <xdr:row>4</xdr:row>
      <xdr:rowOff>238126</xdr:rowOff>
    </xdr:to>
    <xdr:sp macro="" textlink="">
      <xdr:nvSpPr>
        <xdr:cNvPr id="3" name="AutoShape 1" hidden="1"/>
        <xdr:cNvSpPr>
          <a:spLocks noChangeAspect="1" noChangeArrowheads="1"/>
        </xdr:cNvSpPr>
      </xdr:nvSpPr>
      <xdr:spPr bwMode="auto">
        <a:xfrm>
          <a:off x="3390900" y="742950"/>
          <a:ext cx="291104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302555</xdr:colOff>
      <xdr:row>4</xdr:row>
      <xdr:rowOff>276226</xdr:rowOff>
    </xdr:to>
    <xdr:sp macro="" textlink="">
      <xdr:nvSpPr>
        <xdr:cNvPr id="4" name="AutoShape 1" hidden="1"/>
        <xdr:cNvSpPr>
          <a:spLocks noChangeAspect="1" noChangeArrowheads="1"/>
        </xdr:cNvSpPr>
      </xdr:nvSpPr>
      <xdr:spPr bwMode="auto">
        <a:xfrm>
          <a:off x="3390900" y="742950"/>
          <a:ext cx="28157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302555</xdr:colOff>
      <xdr:row>4</xdr:row>
      <xdr:rowOff>238126</xdr:rowOff>
    </xdr:to>
    <xdr:sp macro="" textlink="">
      <xdr:nvSpPr>
        <xdr:cNvPr id="5" name="AutoShape 1" hidden="1"/>
        <xdr:cNvSpPr>
          <a:spLocks noChangeAspect="1" noChangeArrowheads="1"/>
        </xdr:cNvSpPr>
      </xdr:nvSpPr>
      <xdr:spPr bwMode="auto">
        <a:xfrm>
          <a:off x="3390900" y="742950"/>
          <a:ext cx="28157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302555</xdr:colOff>
      <xdr:row>4</xdr:row>
      <xdr:rowOff>238126</xdr:rowOff>
    </xdr:to>
    <xdr:sp macro="" textlink="">
      <xdr:nvSpPr>
        <xdr:cNvPr id="6" name="AutoShape 1" hidden="1"/>
        <xdr:cNvSpPr>
          <a:spLocks noChangeAspect="1" noChangeArrowheads="1"/>
        </xdr:cNvSpPr>
      </xdr:nvSpPr>
      <xdr:spPr bwMode="auto">
        <a:xfrm>
          <a:off x="3390900" y="742950"/>
          <a:ext cx="28157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397805</xdr:colOff>
      <xdr:row>4</xdr:row>
      <xdr:rowOff>238126</xdr:rowOff>
    </xdr:to>
    <xdr:sp macro="" textlink="">
      <xdr:nvSpPr>
        <xdr:cNvPr id="7" name="AutoShape 1" hidden="1"/>
        <xdr:cNvSpPr>
          <a:spLocks noChangeAspect="1" noChangeArrowheads="1"/>
        </xdr:cNvSpPr>
      </xdr:nvSpPr>
      <xdr:spPr bwMode="auto">
        <a:xfrm>
          <a:off x="3390900" y="742950"/>
          <a:ext cx="291104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302555</xdr:colOff>
      <xdr:row>4</xdr:row>
      <xdr:rowOff>276226</xdr:rowOff>
    </xdr:to>
    <xdr:sp macro="" textlink="">
      <xdr:nvSpPr>
        <xdr:cNvPr id="8" name="AutoShape 1" hidden="1"/>
        <xdr:cNvSpPr>
          <a:spLocks noChangeAspect="1" noChangeArrowheads="1"/>
        </xdr:cNvSpPr>
      </xdr:nvSpPr>
      <xdr:spPr bwMode="auto">
        <a:xfrm>
          <a:off x="3390900" y="742950"/>
          <a:ext cx="28157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474005</xdr:colOff>
      <xdr:row>4</xdr:row>
      <xdr:rowOff>238126</xdr:rowOff>
    </xdr:to>
    <xdr:sp macro="" textlink="">
      <xdr:nvSpPr>
        <xdr:cNvPr id="9" name="AutoShape 1" hidden="1"/>
        <xdr:cNvSpPr>
          <a:spLocks noChangeAspect="1" noChangeArrowheads="1"/>
        </xdr:cNvSpPr>
      </xdr:nvSpPr>
      <xdr:spPr bwMode="auto">
        <a:xfrm>
          <a:off x="3390900" y="742950"/>
          <a:ext cx="298724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378755</xdr:colOff>
      <xdr:row>4</xdr:row>
      <xdr:rowOff>276226</xdr:rowOff>
    </xdr:to>
    <xdr:sp macro="" textlink="">
      <xdr:nvSpPr>
        <xdr:cNvPr id="10" name="AutoShape 1" hidden="1"/>
        <xdr:cNvSpPr>
          <a:spLocks noChangeAspect="1" noChangeArrowheads="1"/>
        </xdr:cNvSpPr>
      </xdr:nvSpPr>
      <xdr:spPr bwMode="auto">
        <a:xfrm>
          <a:off x="3390900" y="742950"/>
          <a:ext cx="28919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378755</xdr:colOff>
      <xdr:row>4</xdr:row>
      <xdr:rowOff>238126</xdr:rowOff>
    </xdr:to>
    <xdr:sp macro="" textlink="">
      <xdr:nvSpPr>
        <xdr:cNvPr id="11" name="AutoShape 1" hidden="1"/>
        <xdr:cNvSpPr>
          <a:spLocks noChangeAspect="1" noChangeArrowheads="1"/>
        </xdr:cNvSpPr>
      </xdr:nvSpPr>
      <xdr:spPr bwMode="auto">
        <a:xfrm>
          <a:off x="3390900" y="742950"/>
          <a:ext cx="28919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378755</xdr:colOff>
      <xdr:row>4</xdr:row>
      <xdr:rowOff>238126</xdr:rowOff>
    </xdr:to>
    <xdr:sp macro="" textlink="">
      <xdr:nvSpPr>
        <xdr:cNvPr id="12" name="AutoShape 1" hidden="1"/>
        <xdr:cNvSpPr>
          <a:spLocks noChangeAspect="1" noChangeArrowheads="1"/>
        </xdr:cNvSpPr>
      </xdr:nvSpPr>
      <xdr:spPr bwMode="auto">
        <a:xfrm>
          <a:off x="3390900" y="742950"/>
          <a:ext cx="28919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474005</xdr:colOff>
      <xdr:row>4</xdr:row>
      <xdr:rowOff>238126</xdr:rowOff>
    </xdr:to>
    <xdr:sp macro="" textlink="">
      <xdr:nvSpPr>
        <xdr:cNvPr id="13" name="AutoShape 1" hidden="1"/>
        <xdr:cNvSpPr>
          <a:spLocks noChangeAspect="1" noChangeArrowheads="1"/>
        </xdr:cNvSpPr>
      </xdr:nvSpPr>
      <xdr:spPr bwMode="auto">
        <a:xfrm>
          <a:off x="3390900" y="742950"/>
          <a:ext cx="298724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378755</xdr:colOff>
      <xdr:row>4</xdr:row>
      <xdr:rowOff>276226</xdr:rowOff>
    </xdr:to>
    <xdr:sp macro="" textlink="">
      <xdr:nvSpPr>
        <xdr:cNvPr id="14" name="AutoShape 1" hidden="1"/>
        <xdr:cNvSpPr>
          <a:spLocks noChangeAspect="1" noChangeArrowheads="1"/>
        </xdr:cNvSpPr>
      </xdr:nvSpPr>
      <xdr:spPr bwMode="auto">
        <a:xfrm>
          <a:off x="3390900" y="742950"/>
          <a:ext cx="28919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397805</xdr:colOff>
      <xdr:row>4</xdr:row>
      <xdr:rowOff>238126</xdr:rowOff>
    </xdr:to>
    <xdr:sp macro="" textlink="">
      <xdr:nvSpPr>
        <xdr:cNvPr id="15" name="AutoShape 1" hidden="1"/>
        <xdr:cNvSpPr>
          <a:spLocks noChangeAspect="1" noChangeArrowheads="1"/>
        </xdr:cNvSpPr>
      </xdr:nvSpPr>
      <xdr:spPr bwMode="auto">
        <a:xfrm>
          <a:off x="3390900" y="742950"/>
          <a:ext cx="291104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302555</xdr:colOff>
      <xdr:row>4</xdr:row>
      <xdr:rowOff>276226</xdr:rowOff>
    </xdr:to>
    <xdr:sp macro="" textlink="">
      <xdr:nvSpPr>
        <xdr:cNvPr id="16" name="AutoShape 1" hidden="1"/>
        <xdr:cNvSpPr>
          <a:spLocks noChangeAspect="1" noChangeArrowheads="1"/>
        </xdr:cNvSpPr>
      </xdr:nvSpPr>
      <xdr:spPr bwMode="auto">
        <a:xfrm>
          <a:off x="3390900" y="742950"/>
          <a:ext cx="28157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302555</xdr:colOff>
      <xdr:row>4</xdr:row>
      <xdr:rowOff>238126</xdr:rowOff>
    </xdr:to>
    <xdr:sp macro="" textlink="">
      <xdr:nvSpPr>
        <xdr:cNvPr id="17" name="AutoShape 1" hidden="1"/>
        <xdr:cNvSpPr>
          <a:spLocks noChangeAspect="1" noChangeArrowheads="1"/>
        </xdr:cNvSpPr>
      </xdr:nvSpPr>
      <xdr:spPr bwMode="auto">
        <a:xfrm>
          <a:off x="3390900" y="742950"/>
          <a:ext cx="28157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302555</xdr:colOff>
      <xdr:row>4</xdr:row>
      <xdr:rowOff>238126</xdr:rowOff>
    </xdr:to>
    <xdr:sp macro="" textlink="">
      <xdr:nvSpPr>
        <xdr:cNvPr id="18" name="AutoShape 1" hidden="1"/>
        <xdr:cNvSpPr>
          <a:spLocks noChangeAspect="1" noChangeArrowheads="1"/>
        </xdr:cNvSpPr>
      </xdr:nvSpPr>
      <xdr:spPr bwMode="auto">
        <a:xfrm>
          <a:off x="3390900" y="742950"/>
          <a:ext cx="28157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397805</xdr:colOff>
      <xdr:row>4</xdr:row>
      <xdr:rowOff>238126</xdr:rowOff>
    </xdr:to>
    <xdr:sp macro="" textlink="">
      <xdr:nvSpPr>
        <xdr:cNvPr id="19" name="AutoShape 1" hidden="1"/>
        <xdr:cNvSpPr>
          <a:spLocks noChangeAspect="1" noChangeArrowheads="1"/>
        </xdr:cNvSpPr>
      </xdr:nvSpPr>
      <xdr:spPr bwMode="auto">
        <a:xfrm>
          <a:off x="3390900" y="742950"/>
          <a:ext cx="291104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302555</xdr:colOff>
      <xdr:row>4</xdr:row>
      <xdr:rowOff>276226</xdr:rowOff>
    </xdr:to>
    <xdr:sp macro="" textlink="">
      <xdr:nvSpPr>
        <xdr:cNvPr id="20" name="AutoShape 1" hidden="1"/>
        <xdr:cNvSpPr>
          <a:spLocks noChangeAspect="1" noChangeArrowheads="1"/>
        </xdr:cNvSpPr>
      </xdr:nvSpPr>
      <xdr:spPr bwMode="auto">
        <a:xfrm>
          <a:off x="3390900" y="742950"/>
          <a:ext cx="28157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474005</xdr:colOff>
      <xdr:row>4</xdr:row>
      <xdr:rowOff>238126</xdr:rowOff>
    </xdr:to>
    <xdr:sp macro="" textlink="">
      <xdr:nvSpPr>
        <xdr:cNvPr id="21" name="AutoShape 1" hidden="1"/>
        <xdr:cNvSpPr>
          <a:spLocks noChangeAspect="1" noChangeArrowheads="1"/>
        </xdr:cNvSpPr>
      </xdr:nvSpPr>
      <xdr:spPr bwMode="auto">
        <a:xfrm>
          <a:off x="3390900" y="742950"/>
          <a:ext cx="298724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378755</xdr:colOff>
      <xdr:row>4</xdr:row>
      <xdr:rowOff>276226</xdr:rowOff>
    </xdr:to>
    <xdr:sp macro="" textlink="">
      <xdr:nvSpPr>
        <xdr:cNvPr id="22" name="AutoShape 1" hidden="1"/>
        <xdr:cNvSpPr>
          <a:spLocks noChangeAspect="1" noChangeArrowheads="1"/>
        </xdr:cNvSpPr>
      </xdr:nvSpPr>
      <xdr:spPr bwMode="auto">
        <a:xfrm>
          <a:off x="3390900" y="742950"/>
          <a:ext cx="28919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378755</xdr:colOff>
      <xdr:row>4</xdr:row>
      <xdr:rowOff>238126</xdr:rowOff>
    </xdr:to>
    <xdr:sp macro="" textlink="">
      <xdr:nvSpPr>
        <xdr:cNvPr id="23" name="AutoShape 1" hidden="1"/>
        <xdr:cNvSpPr>
          <a:spLocks noChangeAspect="1" noChangeArrowheads="1"/>
        </xdr:cNvSpPr>
      </xdr:nvSpPr>
      <xdr:spPr bwMode="auto">
        <a:xfrm>
          <a:off x="3390900" y="742950"/>
          <a:ext cx="28919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378755</xdr:colOff>
      <xdr:row>4</xdr:row>
      <xdr:rowOff>238126</xdr:rowOff>
    </xdr:to>
    <xdr:sp macro="" textlink="">
      <xdr:nvSpPr>
        <xdr:cNvPr id="24" name="AutoShape 1" hidden="1"/>
        <xdr:cNvSpPr>
          <a:spLocks noChangeAspect="1" noChangeArrowheads="1"/>
        </xdr:cNvSpPr>
      </xdr:nvSpPr>
      <xdr:spPr bwMode="auto">
        <a:xfrm>
          <a:off x="3390900" y="742950"/>
          <a:ext cx="28919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474005</xdr:colOff>
      <xdr:row>4</xdr:row>
      <xdr:rowOff>238126</xdr:rowOff>
    </xdr:to>
    <xdr:sp macro="" textlink="">
      <xdr:nvSpPr>
        <xdr:cNvPr id="25" name="AutoShape 1" hidden="1"/>
        <xdr:cNvSpPr>
          <a:spLocks noChangeAspect="1" noChangeArrowheads="1"/>
        </xdr:cNvSpPr>
      </xdr:nvSpPr>
      <xdr:spPr bwMode="auto">
        <a:xfrm>
          <a:off x="3390900" y="742950"/>
          <a:ext cx="298724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378755</xdr:colOff>
      <xdr:row>4</xdr:row>
      <xdr:rowOff>276226</xdr:rowOff>
    </xdr:to>
    <xdr:sp macro="" textlink="">
      <xdr:nvSpPr>
        <xdr:cNvPr id="26" name="AutoShape 1" hidden="1"/>
        <xdr:cNvSpPr>
          <a:spLocks noChangeAspect="1" noChangeArrowheads="1"/>
        </xdr:cNvSpPr>
      </xdr:nvSpPr>
      <xdr:spPr bwMode="auto">
        <a:xfrm>
          <a:off x="3390900" y="742950"/>
          <a:ext cx="28919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397805</xdr:colOff>
      <xdr:row>4</xdr:row>
      <xdr:rowOff>238126</xdr:rowOff>
    </xdr:to>
    <xdr:sp macro="" textlink="">
      <xdr:nvSpPr>
        <xdr:cNvPr id="27" name="AutoShape 1" hidden="1"/>
        <xdr:cNvSpPr>
          <a:spLocks noChangeAspect="1" noChangeArrowheads="1"/>
        </xdr:cNvSpPr>
      </xdr:nvSpPr>
      <xdr:spPr bwMode="auto">
        <a:xfrm>
          <a:off x="3390900" y="742950"/>
          <a:ext cx="291104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302555</xdr:colOff>
      <xdr:row>4</xdr:row>
      <xdr:rowOff>276226</xdr:rowOff>
    </xdr:to>
    <xdr:sp macro="" textlink="">
      <xdr:nvSpPr>
        <xdr:cNvPr id="28" name="AutoShape 1" hidden="1"/>
        <xdr:cNvSpPr>
          <a:spLocks noChangeAspect="1" noChangeArrowheads="1"/>
        </xdr:cNvSpPr>
      </xdr:nvSpPr>
      <xdr:spPr bwMode="auto">
        <a:xfrm>
          <a:off x="3390900" y="742950"/>
          <a:ext cx="28157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302555</xdr:colOff>
      <xdr:row>4</xdr:row>
      <xdr:rowOff>238126</xdr:rowOff>
    </xdr:to>
    <xdr:sp macro="" textlink="">
      <xdr:nvSpPr>
        <xdr:cNvPr id="29" name="AutoShape 1" hidden="1"/>
        <xdr:cNvSpPr>
          <a:spLocks noChangeAspect="1" noChangeArrowheads="1"/>
        </xdr:cNvSpPr>
      </xdr:nvSpPr>
      <xdr:spPr bwMode="auto">
        <a:xfrm>
          <a:off x="3390900" y="742950"/>
          <a:ext cx="28157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302555</xdr:colOff>
      <xdr:row>4</xdr:row>
      <xdr:rowOff>238126</xdr:rowOff>
    </xdr:to>
    <xdr:sp macro="" textlink="">
      <xdr:nvSpPr>
        <xdr:cNvPr id="30" name="AutoShape 1" hidden="1"/>
        <xdr:cNvSpPr>
          <a:spLocks noChangeAspect="1" noChangeArrowheads="1"/>
        </xdr:cNvSpPr>
      </xdr:nvSpPr>
      <xdr:spPr bwMode="auto">
        <a:xfrm>
          <a:off x="3390900" y="742950"/>
          <a:ext cx="28157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397805</xdr:colOff>
      <xdr:row>4</xdr:row>
      <xdr:rowOff>238126</xdr:rowOff>
    </xdr:to>
    <xdr:sp macro="" textlink="">
      <xdr:nvSpPr>
        <xdr:cNvPr id="31" name="AutoShape 1" hidden="1"/>
        <xdr:cNvSpPr>
          <a:spLocks noChangeAspect="1" noChangeArrowheads="1"/>
        </xdr:cNvSpPr>
      </xdr:nvSpPr>
      <xdr:spPr bwMode="auto">
        <a:xfrm>
          <a:off x="3390900" y="742950"/>
          <a:ext cx="291104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302555</xdr:colOff>
      <xdr:row>4</xdr:row>
      <xdr:rowOff>276226</xdr:rowOff>
    </xdr:to>
    <xdr:sp macro="" textlink="">
      <xdr:nvSpPr>
        <xdr:cNvPr id="32" name="AutoShape 1" hidden="1"/>
        <xdr:cNvSpPr>
          <a:spLocks noChangeAspect="1" noChangeArrowheads="1"/>
        </xdr:cNvSpPr>
      </xdr:nvSpPr>
      <xdr:spPr bwMode="auto">
        <a:xfrm>
          <a:off x="3390900" y="742950"/>
          <a:ext cx="28157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474005</xdr:colOff>
      <xdr:row>4</xdr:row>
      <xdr:rowOff>238126</xdr:rowOff>
    </xdr:to>
    <xdr:sp macro="" textlink="">
      <xdr:nvSpPr>
        <xdr:cNvPr id="33" name="AutoShape 1" hidden="1"/>
        <xdr:cNvSpPr>
          <a:spLocks noChangeAspect="1" noChangeArrowheads="1"/>
        </xdr:cNvSpPr>
      </xdr:nvSpPr>
      <xdr:spPr bwMode="auto">
        <a:xfrm>
          <a:off x="3390900" y="742950"/>
          <a:ext cx="298724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378755</xdr:colOff>
      <xdr:row>4</xdr:row>
      <xdr:rowOff>276226</xdr:rowOff>
    </xdr:to>
    <xdr:sp macro="" textlink="">
      <xdr:nvSpPr>
        <xdr:cNvPr id="34" name="AutoShape 1" hidden="1"/>
        <xdr:cNvSpPr>
          <a:spLocks noChangeAspect="1" noChangeArrowheads="1"/>
        </xdr:cNvSpPr>
      </xdr:nvSpPr>
      <xdr:spPr bwMode="auto">
        <a:xfrm>
          <a:off x="3390900" y="742950"/>
          <a:ext cx="28919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378755</xdr:colOff>
      <xdr:row>4</xdr:row>
      <xdr:rowOff>238126</xdr:rowOff>
    </xdr:to>
    <xdr:sp macro="" textlink="">
      <xdr:nvSpPr>
        <xdr:cNvPr id="35" name="AutoShape 1" hidden="1"/>
        <xdr:cNvSpPr>
          <a:spLocks noChangeAspect="1" noChangeArrowheads="1"/>
        </xdr:cNvSpPr>
      </xdr:nvSpPr>
      <xdr:spPr bwMode="auto">
        <a:xfrm>
          <a:off x="3390900" y="742950"/>
          <a:ext cx="28919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378755</xdr:colOff>
      <xdr:row>4</xdr:row>
      <xdr:rowOff>238126</xdr:rowOff>
    </xdr:to>
    <xdr:sp macro="" textlink="">
      <xdr:nvSpPr>
        <xdr:cNvPr id="36" name="AutoShape 1" hidden="1"/>
        <xdr:cNvSpPr>
          <a:spLocks noChangeAspect="1" noChangeArrowheads="1"/>
        </xdr:cNvSpPr>
      </xdr:nvSpPr>
      <xdr:spPr bwMode="auto">
        <a:xfrm>
          <a:off x="3390900" y="742950"/>
          <a:ext cx="289199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38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476497</xdr:colOff>
      <xdr:row>4</xdr:row>
      <xdr:rowOff>276226</xdr:rowOff>
    </xdr:to>
    <xdr:sp macro="" textlink="">
      <xdr:nvSpPr>
        <xdr:cNvPr id="39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40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41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42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476497</xdr:colOff>
      <xdr:row>4</xdr:row>
      <xdr:rowOff>276226</xdr:rowOff>
    </xdr:to>
    <xdr:sp macro="" textlink="">
      <xdr:nvSpPr>
        <xdr:cNvPr id="43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44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476497</xdr:colOff>
      <xdr:row>4</xdr:row>
      <xdr:rowOff>276226</xdr:rowOff>
    </xdr:to>
    <xdr:sp macro="" textlink="">
      <xdr:nvSpPr>
        <xdr:cNvPr id="45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46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47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48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476497</xdr:colOff>
      <xdr:row>4</xdr:row>
      <xdr:rowOff>276226</xdr:rowOff>
    </xdr:to>
    <xdr:sp macro="" textlink="">
      <xdr:nvSpPr>
        <xdr:cNvPr id="49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50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476497</xdr:colOff>
      <xdr:row>4</xdr:row>
      <xdr:rowOff>276226</xdr:rowOff>
    </xdr:to>
    <xdr:sp macro="" textlink="">
      <xdr:nvSpPr>
        <xdr:cNvPr id="51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52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53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54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476497</xdr:colOff>
      <xdr:row>4</xdr:row>
      <xdr:rowOff>276226</xdr:rowOff>
    </xdr:to>
    <xdr:sp macro="" textlink="">
      <xdr:nvSpPr>
        <xdr:cNvPr id="55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56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476497</xdr:colOff>
      <xdr:row>4</xdr:row>
      <xdr:rowOff>276226</xdr:rowOff>
    </xdr:to>
    <xdr:sp macro="" textlink="">
      <xdr:nvSpPr>
        <xdr:cNvPr id="57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58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59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60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476497</xdr:colOff>
      <xdr:row>4</xdr:row>
      <xdr:rowOff>276226</xdr:rowOff>
    </xdr:to>
    <xdr:sp macro="" textlink="">
      <xdr:nvSpPr>
        <xdr:cNvPr id="61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62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476497</xdr:colOff>
      <xdr:row>4</xdr:row>
      <xdr:rowOff>276226</xdr:rowOff>
    </xdr:to>
    <xdr:sp macro="" textlink="">
      <xdr:nvSpPr>
        <xdr:cNvPr id="63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64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65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66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476497</xdr:colOff>
      <xdr:row>4</xdr:row>
      <xdr:rowOff>276226</xdr:rowOff>
    </xdr:to>
    <xdr:sp macro="" textlink="">
      <xdr:nvSpPr>
        <xdr:cNvPr id="67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68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476497</xdr:colOff>
      <xdr:row>4</xdr:row>
      <xdr:rowOff>276226</xdr:rowOff>
    </xdr:to>
    <xdr:sp macro="" textlink="">
      <xdr:nvSpPr>
        <xdr:cNvPr id="69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70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71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476497</xdr:colOff>
      <xdr:row>4</xdr:row>
      <xdr:rowOff>238126</xdr:rowOff>
    </xdr:to>
    <xdr:sp macro="" textlink="">
      <xdr:nvSpPr>
        <xdr:cNvPr id="72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476497</xdr:colOff>
      <xdr:row>4</xdr:row>
      <xdr:rowOff>276226</xdr:rowOff>
    </xdr:to>
    <xdr:sp macro="" textlink="">
      <xdr:nvSpPr>
        <xdr:cNvPr id="73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9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933803</xdr:colOff>
      <xdr:row>4</xdr:row>
      <xdr:rowOff>238126</xdr:rowOff>
    </xdr:to>
    <xdr:sp macro="" textlink="">
      <xdr:nvSpPr>
        <xdr:cNvPr id="74" name="AutoShape 1" hidden="1"/>
        <xdr:cNvSpPr>
          <a:spLocks noChangeAspect="1" noChangeArrowheads="1"/>
        </xdr:cNvSpPr>
      </xdr:nvSpPr>
      <xdr:spPr bwMode="auto">
        <a:xfrm>
          <a:off x="3390900" y="742950"/>
          <a:ext cx="215857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808002</xdr:colOff>
      <xdr:row>4</xdr:row>
      <xdr:rowOff>276226</xdr:rowOff>
    </xdr:to>
    <xdr:sp macro="" textlink="">
      <xdr:nvSpPr>
        <xdr:cNvPr id="75" name="AutoShape 1" hidden="1"/>
        <xdr:cNvSpPr>
          <a:spLocks noChangeAspect="1" noChangeArrowheads="1"/>
        </xdr:cNvSpPr>
      </xdr:nvSpPr>
      <xdr:spPr bwMode="auto">
        <a:xfrm>
          <a:off x="3390900" y="742950"/>
          <a:ext cx="20633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808002</xdr:colOff>
      <xdr:row>4</xdr:row>
      <xdr:rowOff>238126</xdr:rowOff>
    </xdr:to>
    <xdr:sp macro="" textlink="">
      <xdr:nvSpPr>
        <xdr:cNvPr id="76" name="AutoShape 1" hidden="1"/>
        <xdr:cNvSpPr>
          <a:spLocks noChangeAspect="1" noChangeArrowheads="1"/>
        </xdr:cNvSpPr>
      </xdr:nvSpPr>
      <xdr:spPr bwMode="auto">
        <a:xfrm>
          <a:off x="3390900" y="742950"/>
          <a:ext cx="20633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808002</xdr:colOff>
      <xdr:row>4</xdr:row>
      <xdr:rowOff>238126</xdr:rowOff>
    </xdr:to>
    <xdr:sp macro="" textlink="">
      <xdr:nvSpPr>
        <xdr:cNvPr id="77" name="AutoShape 1" hidden="1"/>
        <xdr:cNvSpPr>
          <a:spLocks noChangeAspect="1" noChangeArrowheads="1"/>
        </xdr:cNvSpPr>
      </xdr:nvSpPr>
      <xdr:spPr bwMode="auto">
        <a:xfrm>
          <a:off x="3390900" y="742950"/>
          <a:ext cx="20633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933803</xdr:colOff>
      <xdr:row>4</xdr:row>
      <xdr:rowOff>238126</xdr:rowOff>
    </xdr:to>
    <xdr:sp macro="" textlink="">
      <xdr:nvSpPr>
        <xdr:cNvPr id="78" name="AutoShape 1" hidden="1"/>
        <xdr:cNvSpPr>
          <a:spLocks noChangeAspect="1" noChangeArrowheads="1"/>
        </xdr:cNvSpPr>
      </xdr:nvSpPr>
      <xdr:spPr bwMode="auto">
        <a:xfrm>
          <a:off x="3390900" y="742950"/>
          <a:ext cx="215857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808002</xdr:colOff>
      <xdr:row>4</xdr:row>
      <xdr:rowOff>276226</xdr:rowOff>
    </xdr:to>
    <xdr:sp macro="" textlink="">
      <xdr:nvSpPr>
        <xdr:cNvPr id="79" name="AutoShape 1" hidden="1"/>
        <xdr:cNvSpPr>
          <a:spLocks noChangeAspect="1" noChangeArrowheads="1"/>
        </xdr:cNvSpPr>
      </xdr:nvSpPr>
      <xdr:spPr bwMode="auto">
        <a:xfrm>
          <a:off x="3390900" y="742950"/>
          <a:ext cx="20633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964407</xdr:colOff>
      <xdr:row>4</xdr:row>
      <xdr:rowOff>238126</xdr:rowOff>
    </xdr:to>
    <xdr:sp macro="" textlink="">
      <xdr:nvSpPr>
        <xdr:cNvPr id="80" name="AutoShape 1" hidden="1"/>
        <xdr:cNvSpPr>
          <a:spLocks noChangeAspect="1" noChangeArrowheads="1"/>
        </xdr:cNvSpPr>
      </xdr:nvSpPr>
      <xdr:spPr bwMode="auto">
        <a:xfrm>
          <a:off x="3390900" y="742950"/>
          <a:ext cx="223477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914753</xdr:colOff>
      <xdr:row>4</xdr:row>
      <xdr:rowOff>276226</xdr:rowOff>
    </xdr:to>
    <xdr:sp macro="" textlink="">
      <xdr:nvSpPr>
        <xdr:cNvPr id="81" name="AutoShape 1" hidden="1"/>
        <xdr:cNvSpPr>
          <a:spLocks noChangeAspect="1" noChangeArrowheads="1"/>
        </xdr:cNvSpPr>
      </xdr:nvSpPr>
      <xdr:spPr bwMode="auto">
        <a:xfrm>
          <a:off x="3390900" y="742950"/>
          <a:ext cx="21395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914753</xdr:colOff>
      <xdr:row>4</xdr:row>
      <xdr:rowOff>238126</xdr:rowOff>
    </xdr:to>
    <xdr:sp macro="" textlink="">
      <xdr:nvSpPr>
        <xdr:cNvPr id="82" name="AutoShape 1" hidden="1"/>
        <xdr:cNvSpPr>
          <a:spLocks noChangeAspect="1" noChangeArrowheads="1"/>
        </xdr:cNvSpPr>
      </xdr:nvSpPr>
      <xdr:spPr bwMode="auto">
        <a:xfrm>
          <a:off x="3390900" y="742950"/>
          <a:ext cx="21395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914753</xdr:colOff>
      <xdr:row>4</xdr:row>
      <xdr:rowOff>238126</xdr:rowOff>
    </xdr:to>
    <xdr:sp macro="" textlink="">
      <xdr:nvSpPr>
        <xdr:cNvPr id="83" name="AutoShape 1" hidden="1"/>
        <xdr:cNvSpPr>
          <a:spLocks noChangeAspect="1" noChangeArrowheads="1"/>
        </xdr:cNvSpPr>
      </xdr:nvSpPr>
      <xdr:spPr bwMode="auto">
        <a:xfrm>
          <a:off x="3390900" y="742950"/>
          <a:ext cx="21395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964407</xdr:colOff>
      <xdr:row>4</xdr:row>
      <xdr:rowOff>238126</xdr:rowOff>
    </xdr:to>
    <xdr:sp macro="" textlink="">
      <xdr:nvSpPr>
        <xdr:cNvPr id="84" name="AutoShape 1" hidden="1"/>
        <xdr:cNvSpPr>
          <a:spLocks noChangeAspect="1" noChangeArrowheads="1"/>
        </xdr:cNvSpPr>
      </xdr:nvSpPr>
      <xdr:spPr bwMode="auto">
        <a:xfrm>
          <a:off x="3390900" y="742950"/>
          <a:ext cx="223477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914753</xdr:colOff>
      <xdr:row>4</xdr:row>
      <xdr:rowOff>276226</xdr:rowOff>
    </xdr:to>
    <xdr:sp macro="" textlink="">
      <xdr:nvSpPr>
        <xdr:cNvPr id="85" name="AutoShape 1" hidden="1"/>
        <xdr:cNvSpPr>
          <a:spLocks noChangeAspect="1" noChangeArrowheads="1"/>
        </xdr:cNvSpPr>
      </xdr:nvSpPr>
      <xdr:spPr bwMode="auto">
        <a:xfrm>
          <a:off x="3390900" y="742950"/>
          <a:ext cx="21395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933803</xdr:colOff>
      <xdr:row>4</xdr:row>
      <xdr:rowOff>238126</xdr:rowOff>
    </xdr:to>
    <xdr:sp macro="" textlink="">
      <xdr:nvSpPr>
        <xdr:cNvPr id="86" name="AutoShape 1" hidden="1"/>
        <xdr:cNvSpPr>
          <a:spLocks noChangeAspect="1" noChangeArrowheads="1"/>
        </xdr:cNvSpPr>
      </xdr:nvSpPr>
      <xdr:spPr bwMode="auto">
        <a:xfrm>
          <a:off x="3390900" y="742950"/>
          <a:ext cx="215857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808002</xdr:colOff>
      <xdr:row>4</xdr:row>
      <xdr:rowOff>276226</xdr:rowOff>
    </xdr:to>
    <xdr:sp macro="" textlink="">
      <xdr:nvSpPr>
        <xdr:cNvPr id="87" name="AutoShape 1" hidden="1"/>
        <xdr:cNvSpPr>
          <a:spLocks noChangeAspect="1" noChangeArrowheads="1"/>
        </xdr:cNvSpPr>
      </xdr:nvSpPr>
      <xdr:spPr bwMode="auto">
        <a:xfrm>
          <a:off x="3390900" y="742950"/>
          <a:ext cx="20633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808002</xdr:colOff>
      <xdr:row>4</xdr:row>
      <xdr:rowOff>238126</xdr:rowOff>
    </xdr:to>
    <xdr:sp macro="" textlink="">
      <xdr:nvSpPr>
        <xdr:cNvPr id="88" name="AutoShape 1" hidden="1"/>
        <xdr:cNvSpPr>
          <a:spLocks noChangeAspect="1" noChangeArrowheads="1"/>
        </xdr:cNvSpPr>
      </xdr:nvSpPr>
      <xdr:spPr bwMode="auto">
        <a:xfrm>
          <a:off x="3390900" y="742950"/>
          <a:ext cx="20633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808002</xdr:colOff>
      <xdr:row>4</xdr:row>
      <xdr:rowOff>238126</xdr:rowOff>
    </xdr:to>
    <xdr:sp macro="" textlink="">
      <xdr:nvSpPr>
        <xdr:cNvPr id="89" name="AutoShape 1" hidden="1"/>
        <xdr:cNvSpPr>
          <a:spLocks noChangeAspect="1" noChangeArrowheads="1"/>
        </xdr:cNvSpPr>
      </xdr:nvSpPr>
      <xdr:spPr bwMode="auto">
        <a:xfrm>
          <a:off x="3390900" y="742950"/>
          <a:ext cx="20633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933803</xdr:colOff>
      <xdr:row>4</xdr:row>
      <xdr:rowOff>238126</xdr:rowOff>
    </xdr:to>
    <xdr:sp macro="" textlink="">
      <xdr:nvSpPr>
        <xdr:cNvPr id="90" name="AutoShape 1" hidden="1"/>
        <xdr:cNvSpPr>
          <a:spLocks noChangeAspect="1" noChangeArrowheads="1"/>
        </xdr:cNvSpPr>
      </xdr:nvSpPr>
      <xdr:spPr bwMode="auto">
        <a:xfrm>
          <a:off x="3390900" y="742950"/>
          <a:ext cx="215857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808002</xdr:colOff>
      <xdr:row>4</xdr:row>
      <xdr:rowOff>276226</xdr:rowOff>
    </xdr:to>
    <xdr:sp macro="" textlink="">
      <xdr:nvSpPr>
        <xdr:cNvPr id="91" name="AutoShape 1" hidden="1"/>
        <xdr:cNvSpPr>
          <a:spLocks noChangeAspect="1" noChangeArrowheads="1"/>
        </xdr:cNvSpPr>
      </xdr:nvSpPr>
      <xdr:spPr bwMode="auto">
        <a:xfrm>
          <a:off x="3390900" y="742950"/>
          <a:ext cx="20633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964407</xdr:colOff>
      <xdr:row>4</xdr:row>
      <xdr:rowOff>238126</xdr:rowOff>
    </xdr:to>
    <xdr:sp macro="" textlink="">
      <xdr:nvSpPr>
        <xdr:cNvPr id="92" name="AutoShape 1" hidden="1"/>
        <xdr:cNvSpPr>
          <a:spLocks noChangeAspect="1" noChangeArrowheads="1"/>
        </xdr:cNvSpPr>
      </xdr:nvSpPr>
      <xdr:spPr bwMode="auto">
        <a:xfrm>
          <a:off x="3390900" y="742950"/>
          <a:ext cx="223477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914753</xdr:colOff>
      <xdr:row>4</xdr:row>
      <xdr:rowOff>276226</xdr:rowOff>
    </xdr:to>
    <xdr:sp macro="" textlink="">
      <xdr:nvSpPr>
        <xdr:cNvPr id="93" name="AutoShape 1" hidden="1"/>
        <xdr:cNvSpPr>
          <a:spLocks noChangeAspect="1" noChangeArrowheads="1"/>
        </xdr:cNvSpPr>
      </xdr:nvSpPr>
      <xdr:spPr bwMode="auto">
        <a:xfrm>
          <a:off x="3390900" y="742950"/>
          <a:ext cx="21395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914753</xdr:colOff>
      <xdr:row>4</xdr:row>
      <xdr:rowOff>238126</xdr:rowOff>
    </xdr:to>
    <xdr:sp macro="" textlink="">
      <xdr:nvSpPr>
        <xdr:cNvPr id="94" name="AutoShape 1" hidden="1"/>
        <xdr:cNvSpPr>
          <a:spLocks noChangeAspect="1" noChangeArrowheads="1"/>
        </xdr:cNvSpPr>
      </xdr:nvSpPr>
      <xdr:spPr bwMode="auto">
        <a:xfrm>
          <a:off x="3390900" y="742950"/>
          <a:ext cx="21395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914753</xdr:colOff>
      <xdr:row>4</xdr:row>
      <xdr:rowOff>238126</xdr:rowOff>
    </xdr:to>
    <xdr:sp macro="" textlink="">
      <xdr:nvSpPr>
        <xdr:cNvPr id="95" name="AutoShape 1" hidden="1"/>
        <xdr:cNvSpPr>
          <a:spLocks noChangeAspect="1" noChangeArrowheads="1"/>
        </xdr:cNvSpPr>
      </xdr:nvSpPr>
      <xdr:spPr bwMode="auto">
        <a:xfrm>
          <a:off x="3390900" y="742950"/>
          <a:ext cx="21395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964407</xdr:colOff>
      <xdr:row>4</xdr:row>
      <xdr:rowOff>238126</xdr:rowOff>
    </xdr:to>
    <xdr:sp macro="" textlink="">
      <xdr:nvSpPr>
        <xdr:cNvPr id="96" name="AutoShape 1" hidden="1"/>
        <xdr:cNvSpPr>
          <a:spLocks noChangeAspect="1" noChangeArrowheads="1"/>
        </xdr:cNvSpPr>
      </xdr:nvSpPr>
      <xdr:spPr bwMode="auto">
        <a:xfrm>
          <a:off x="3390900" y="742950"/>
          <a:ext cx="223477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914753</xdr:colOff>
      <xdr:row>4</xdr:row>
      <xdr:rowOff>276226</xdr:rowOff>
    </xdr:to>
    <xdr:sp macro="" textlink="">
      <xdr:nvSpPr>
        <xdr:cNvPr id="97" name="AutoShape 1" hidden="1"/>
        <xdr:cNvSpPr>
          <a:spLocks noChangeAspect="1" noChangeArrowheads="1"/>
        </xdr:cNvSpPr>
      </xdr:nvSpPr>
      <xdr:spPr bwMode="auto">
        <a:xfrm>
          <a:off x="3390900" y="742950"/>
          <a:ext cx="21395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933803</xdr:colOff>
      <xdr:row>4</xdr:row>
      <xdr:rowOff>238126</xdr:rowOff>
    </xdr:to>
    <xdr:sp macro="" textlink="">
      <xdr:nvSpPr>
        <xdr:cNvPr id="98" name="AutoShape 1" hidden="1"/>
        <xdr:cNvSpPr>
          <a:spLocks noChangeAspect="1" noChangeArrowheads="1"/>
        </xdr:cNvSpPr>
      </xdr:nvSpPr>
      <xdr:spPr bwMode="auto">
        <a:xfrm>
          <a:off x="3390900" y="742950"/>
          <a:ext cx="215857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808002</xdr:colOff>
      <xdr:row>4</xdr:row>
      <xdr:rowOff>276226</xdr:rowOff>
    </xdr:to>
    <xdr:sp macro="" textlink="">
      <xdr:nvSpPr>
        <xdr:cNvPr id="99" name="AutoShape 1" hidden="1"/>
        <xdr:cNvSpPr>
          <a:spLocks noChangeAspect="1" noChangeArrowheads="1"/>
        </xdr:cNvSpPr>
      </xdr:nvSpPr>
      <xdr:spPr bwMode="auto">
        <a:xfrm>
          <a:off x="3390900" y="742950"/>
          <a:ext cx="20633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933803</xdr:colOff>
      <xdr:row>4</xdr:row>
      <xdr:rowOff>238126</xdr:rowOff>
    </xdr:to>
    <xdr:sp macro="" textlink="">
      <xdr:nvSpPr>
        <xdr:cNvPr id="102" name="AutoShape 1" hidden="1"/>
        <xdr:cNvSpPr>
          <a:spLocks noChangeAspect="1" noChangeArrowheads="1"/>
        </xdr:cNvSpPr>
      </xdr:nvSpPr>
      <xdr:spPr bwMode="auto">
        <a:xfrm>
          <a:off x="3390900" y="742950"/>
          <a:ext cx="215857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964407</xdr:colOff>
      <xdr:row>4</xdr:row>
      <xdr:rowOff>238126</xdr:rowOff>
    </xdr:to>
    <xdr:sp macro="" textlink="">
      <xdr:nvSpPr>
        <xdr:cNvPr id="104" name="AutoShape 1" hidden="1"/>
        <xdr:cNvSpPr>
          <a:spLocks noChangeAspect="1" noChangeArrowheads="1"/>
        </xdr:cNvSpPr>
      </xdr:nvSpPr>
      <xdr:spPr bwMode="auto">
        <a:xfrm>
          <a:off x="3390900" y="742950"/>
          <a:ext cx="223477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914753</xdr:colOff>
      <xdr:row>4</xdr:row>
      <xdr:rowOff>276226</xdr:rowOff>
    </xdr:to>
    <xdr:sp macro="" textlink="">
      <xdr:nvSpPr>
        <xdr:cNvPr id="105" name="AutoShape 1" hidden="1"/>
        <xdr:cNvSpPr>
          <a:spLocks noChangeAspect="1" noChangeArrowheads="1"/>
        </xdr:cNvSpPr>
      </xdr:nvSpPr>
      <xdr:spPr bwMode="auto">
        <a:xfrm>
          <a:off x="3390900" y="742950"/>
          <a:ext cx="2139524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09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476496</xdr:colOff>
      <xdr:row>4</xdr:row>
      <xdr:rowOff>276226</xdr:rowOff>
    </xdr:to>
    <xdr:sp macro="" textlink="">
      <xdr:nvSpPr>
        <xdr:cNvPr id="110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11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12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13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476496</xdr:colOff>
      <xdr:row>4</xdr:row>
      <xdr:rowOff>276226</xdr:rowOff>
    </xdr:to>
    <xdr:sp macro="" textlink="">
      <xdr:nvSpPr>
        <xdr:cNvPr id="114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15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476496</xdr:colOff>
      <xdr:row>4</xdr:row>
      <xdr:rowOff>276226</xdr:rowOff>
    </xdr:to>
    <xdr:sp macro="" textlink="">
      <xdr:nvSpPr>
        <xdr:cNvPr id="116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17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18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19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476496</xdr:colOff>
      <xdr:row>4</xdr:row>
      <xdr:rowOff>276226</xdr:rowOff>
    </xdr:to>
    <xdr:sp macro="" textlink="">
      <xdr:nvSpPr>
        <xdr:cNvPr id="120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21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476496</xdr:colOff>
      <xdr:row>4</xdr:row>
      <xdr:rowOff>276226</xdr:rowOff>
    </xdr:to>
    <xdr:sp macro="" textlink="">
      <xdr:nvSpPr>
        <xdr:cNvPr id="122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23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24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25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476496</xdr:colOff>
      <xdr:row>4</xdr:row>
      <xdr:rowOff>276226</xdr:rowOff>
    </xdr:to>
    <xdr:sp macro="" textlink="">
      <xdr:nvSpPr>
        <xdr:cNvPr id="126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27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476496</xdr:colOff>
      <xdr:row>4</xdr:row>
      <xdr:rowOff>276226</xdr:rowOff>
    </xdr:to>
    <xdr:sp macro="" textlink="">
      <xdr:nvSpPr>
        <xdr:cNvPr id="128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29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30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31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476496</xdr:colOff>
      <xdr:row>4</xdr:row>
      <xdr:rowOff>276226</xdr:rowOff>
    </xdr:to>
    <xdr:sp macro="" textlink="">
      <xdr:nvSpPr>
        <xdr:cNvPr id="132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33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476496</xdr:colOff>
      <xdr:row>4</xdr:row>
      <xdr:rowOff>276226</xdr:rowOff>
    </xdr:to>
    <xdr:sp macro="" textlink="">
      <xdr:nvSpPr>
        <xdr:cNvPr id="134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35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36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37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476496</xdr:colOff>
      <xdr:row>4</xdr:row>
      <xdr:rowOff>276226</xdr:rowOff>
    </xdr:to>
    <xdr:sp macro="" textlink="">
      <xdr:nvSpPr>
        <xdr:cNvPr id="138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39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476496</xdr:colOff>
      <xdr:row>4</xdr:row>
      <xdr:rowOff>276226</xdr:rowOff>
    </xdr:to>
    <xdr:sp macro="" textlink="">
      <xdr:nvSpPr>
        <xdr:cNvPr id="140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476496</xdr:colOff>
      <xdr:row>4</xdr:row>
      <xdr:rowOff>238126</xdr:rowOff>
    </xdr:to>
    <xdr:sp macro="" textlink="">
      <xdr:nvSpPr>
        <xdr:cNvPr id="141" name="AutoShape 1" hidden="1"/>
        <xdr:cNvSpPr>
          <a:spLocks noChangeAspect="1" noChangeArrowheads="1"/>
        </xdr:cNvSpPr>
      </xdr:nvSpPr>
      <xdr:spPr bwMode="auto">
        <a:xfrm>
          <a:off x="3390900" y="742950"/>
          <a:ext cx="173181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695434</xdr:colOff>
      <xdr:row>4</xdr:row>
      <xdr:rowOff>238126</xdr:rowOff>
    </xdr:to>
    <xdr:sp macro="" textlink="">
      <xdr:nvSpPr>
        <xdr:cNvPr id="146" name="AutoShape 1" hidden="1"/>
        <xdr:cNvSpPr>
          <a:spLocks noChangeAspect="1" noChangeArrowheads="1"/>
        </xdr:cNvSpPr>
      </xdr:nvSpPr>
      <xdr:spPr bwMode="auto">
        <a:xfrm>
          <a:off x="3390900" y="742950"/>
          <a:ext cx="195075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600184</xdr:colOff>
      <xdr:row>4</xdr:row>
      <xdr:rowOff>276226</xdr:rowOff>
    </xdr:to>
    <xdr:sp macro="" textlink="">
      <xdr:nvSpPr>
        <xdr:cNvPr id="147" name="AutoShape 1" hidden="1"/>
        <xdr:cNvSpPr>
          <a:spLocks noChangeAspect="1" noChangeArrowheads="1"/>
        </xdr:cNvSpPr>
      </xdr:nvSpPr>
      <xdr:spPr bwMode="auto">
        <a:xfrm>
          <a:off x="3390900" y="742950"/>
          <a:ext cx="18555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600184</xdr:colOff>
      <xdr:row>4</xdr:row>
      <xdr:rowOff>238126</xdr:rowOff>
    </xdr:to>
    <xdr:sp macro="" textlink="">
      <xdr:nvSpPr>
        <xdr:cNvPr id="148" name="AutoShape 1" hidden="1"/>
        <xdr:cNvSpPr>
          <a:spLocks noChangeAspect="1" noChangeArrowheads="1"/>
        </xdr:cNvSpPr>
      </xdr:nvSpPr>
      <xdr:spPr bwMode="auto">
        <a:xfrm>
          <a:off x="3390900" y="742950"/>
          <a:ext cx="18555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600184</xdr:colOff>
      <xdr:row>4</xdr:row>
      <xdr:rowOff>238126</xdr:rowOff>
    </xdr:to>
    <xdr:sp macro="" textlink="">
      <xdr:nvSpPr>
        <xdr:cNvPr id="149" name="AutoShape 1" hidden="1"/>
        <xdr:cNvSpPr>
          <a:spLocks noChangeAspect="1" noChangeArrowheads="1"/>
        </xdr:cNvSpPr>
      </xdr:nvSpPr>
      <xdr:spPr bwMode="auto">
        <a:xfrm>
          <a:off x="3390900" y="742950"/>
          <a:ext cx="18555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695434</xdr:colOff>
      <xdr:row>4</xdr:row>
      <xdr:rowOff>238126</xdr:rowOff>
    </xdr:to>
    <xdr:sp macro="" textlink="">
      <xdr:nvSpPr>
        <xdr:cNvPr id="150" name="AutoShape 1" hidden="1"/>
        <xdr:cNvSpPr>
          <a:spLocks noChangeAspect="1" noChangeArrowheads="1"/>
        </xdr:cNvSpPr>
      </xdr:nvSpPr>
      <xdr:spPr bwMode="auto">
        <a:xfrm>
          <a:off x="3390900" y="742950"/>
          <a:ext cx="195075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600184</xdr:colOff>
      <xdr:row>4</xdr:row>
      <xdr:rowOff>276226</xdr:rowOff>
    </xdr:to>
    <xdr:sp macro="" textlink="">
      <xdr:nvSpPr>
        <xdr:cNvPr id="151" name="AutoShape 1" hidden="1"/>
        <xdr:cNvSpPr>
          <a:spLocks noChangeAspect="1" noChangeArrowheads="1"/>
        </xdr:cNvSpPr>
      </xdr:nvSpPr>
      <xdr:spPr bwMode="auto">
        <a:xfrm>
          <a:off x="3390900" y="742950"/>
          <a:ext cx="18555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771634</xdr:colOff>
      <xdr:row>4</xdr:row>
      <xdr:rowOff>238126</xdr:rowOff>
    </xdr:to>
    <xdr:sp macro="" textlink="">
      <xdr:nvSpPr>
        <xdr:cNvPr id="152" name="AutoShape 1" hidden="1"/>
        <xdr:cNvSpPr>
          <a:spLocks noChangeAspect="1" noChangeArrowheads="1"/>
        </xdr:cNvSpPr>
      </xdr:nvSpPr>
      <xdr:spPr bwMode="auto">
        <a:xfrm>
          <a:off x="3390900" y="742950"/>
          <a:ext cx="202695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676384</xdr:colOff>
      <xdr:row>4</xdr:row>
      <xdr:rowOff>276226</xdr:rowOff>
    </xdr:to>
    <xdr:sp macro="" textlink="">
      <xdr:nvSpPr>
        <xdr:cNvPr id="153" name="AutoShape 1" hidden="1"/>
        <xdr:cNvSpPr>
          <a:spLocks noChangeAspect="1" noChangeArrowheads="1"/>
        </xdr:cNvSpPr>
      </xdr:nvSpPr>
      <xdr:spPr bwMode="auto">
        <a:xfrm>
          <a:off x="3390900" y="742950"/>
          <a:ext cx="19317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676384</xdr:colOff>
      <xdr:row>4</xdr:row>
      <xdr:rowOff>238126</xdr:rowOff>
    </xdr:to>
    <xdr:sp macro="" textlink="">
      <xdr:nvSpPr>
        <xdr:cNvPr id="154" name="AutoShape 1" hidden="1"/>
        <xdr:cNvSpPr>
          <a:spLocks noChangeAspect="1" noChangeArrowheads="1"/>
        </xdr:cNvSpPr>
      </xdr:nvSpPr>
      <xdr:spPr bwMode="auto">
        <a:xfrm>
          <a:off x="3390900" y="742950"/>
          <a:ext cx="19317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676384</xdr:colOff>
      <xdr:row>4</xdr:row>
      <xdr:rowOff>238126</xdr:rowOff>
    </xdr:to>
    <xdr:sp macro="" textlink="">
      <xdr:nvSpPr>
        <xdr:cNvPr id="155" name="AutoShape 1" hidden="1"/>
        <xdr:cNvSpPr>
          <a:spLocks noChangeAspect="1" noChangeArrowheads="1"/>
        </xdr:cNvSpPr>
      </xdr:nvSpPr>
      <xdr:spPr bwMode="auto">
        <a:xfrm>
          <a:off x="3390900" y="742950"/>
          <a:ext cx="19317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771634</xdr:colOff>
      <xdr:row>4</xdr:row>
      <xdr:rowOff>238126</xdr:rowOff>
    </xdr:to>
    <xdr:sp macro="" textlink="">
      <xdr:nvSpPr>
        <xdr:cNvPr id="156" name="AutoShape 1" hidden="1"/>
        <xdr:cNvSpPr>
          <a:spLocks noChangeAspect="1" noChangeArrowheads="1"/>
        </xdr:cNvSpPr>
      </xdr:nvSpPr>
      <xdr:spPr bwMode="auto">
        <a:xfrm>
          <a:off x="3390900" y="742950"/>
          <a:ext cx="202695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676384</xdr:colOff>
      <xdr:row>4</xdr:row>
      <xdr:rowOff>276226</xdr:rowOff>
    </xdr:to>
    <xdr:sp macro="" textlink="">
      <xdr:nvSpPr>
        <xdr:cNvPr id="157" name="AutoShape 1" hidden="1"/>
        <xdr:cNvSpPr>
          <a:spLocks noChangeAspect="1" noChangeArrowheads="1"/>
        </xdr:cNvSpPr>
      </xdr:nvSpPr>
      <xdr:spPr bwMode="auto">
        <a:xfrm>
          <a:off x="3390900" y="742950"/>
          <a:ext cx="19317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695434</xdr:colOff>
      <xdr:row>4</xdr:row>
      <xdr:rowOff>238126</xdr:rowOff>
    </xdr:to>
    <xdr:sp macro="" textlink="">
      <xdr:nvSpPr>
        <xdr:cNvPr id="158" name="AutoShape 1" hidden="1"/>
        <xdr:cNvSpPr>
          <a:spLocks noChangeAspect="1" noChangeArrowheads="1"/>
        </xdr:cNvSpPr>
      </xdr:nvSpPr>
      <xdr:spPr bwMode="auto">
        <a:xfrm>
          <a:off x="3390900" y="742950"/>
          <a:ext cx="195075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600184</xdr:colOff>
      <xdr:row>4</xdr:row>
      <xdr:rowOff>276226</xdr:rowOff>
    </xdr:to>
    <xdr:sp macro="" textlink="">
      <xdr:nvSpPr>
        <xdr:cNvPr id="159" name="AutoShape 1" hidden="1"/>
        <xdr:cNvSpPr>
          <a:spLocks noChangeAspect="1" noChangeArrowheads="1"/>
        </xdr:cNvSpPr>
      </xdr:nvSpPr>
      <xdr:spPr bwMode="auto">
        <a:xfrm>
          <a:off x="3390900" y="742950"/>
          <a:ext cx="18555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600184</xdr:colOff>
      <xdr:row>4</xdr:row>
      <xdr:rowOff>238126</xdr:rowOff>
    </xdr:to>
    <xdr:sp macro="" textlink="">
      <xdr:nvSpPr>
        <xdr:cNvPr id="160" name="AutoShape 1" hidden="1"/>
        <xdr:cNvSpPr>
          <a:spLocks noChangeAspect="1" noChangeArrowheads="1"/>
        </xdr:cNvSpPr>
      </xdr:nvSpPr>
      <xdr:spPr bwMode="auto">
        <a:xfrm>
          <a:off x="3390900" y="742950"/>
          <a:ext cx="18555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600184</xdr:colOff>
      <xdr:row>4</xdr:row>
      <xdr:rowOff>238126</xdr:rowOff>
    </xdr:to>
    <xdr:sp macro="" textlink="">
      <xdr:nvSpPr>
        <xdr:cNvPr id="161" name="AutoShape 1" hidden="1"/>
        <xdr:cNvSpPr>
          <a:spLocks noChangeAspect="1" noChangeArrowheads="1"/>
        </xdr:cNvSpPr>
      </xdr:nvSpPr>
      <xdr:spPr bwMode="auto">
        <a:xfrm>
          <a:off x="3390900" y="742950"/>
          <a:ext cx="18555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695434</xdr:colOff>
      <xdr:row>4</xdr:row>
      <xdr:rowOff>238126</xdr:rowOff>
    </xdr:to>
    <xdr:sp macro="" textlink="">
      <xdr:nvSpPr>
        <xdr:cNvPr id="162" name="AutoShape 1" hidden="1"/>
        <xdr:cNvSpPr>
          <a:spLocks noChangeAspect="1" noChangeArrowheads="1"/>
        </xdr:cNvSpPr>
      </xdr:nvSpPr>
      <xdr:spPr bwMode="auto">
        <a:xfrm>
          <a:off x="3390900" y="742950"/>
          <a:ext cx="195075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600184</xdr:colOff>
      <xdr:row>4</xdr:row>
      <xdr:rowOff>276226</xdr:rowOff>
    </xdr:to>
    <xdr:sp macro="" textlink="">
      <xdr:nvSpPr>
        <xdr:cNvPr id="163" name="AutoShape 1" hidden="1"/>
        <xdr:cNvSpPr>
          <a:spLocks noChangeAspect="1" noChangeArrowheads="1"/>
        </xdr:cNvSpPr>
      </xdr:nvSpPr>
      <xdr:spPr bwMode="auto">
        <a:xfrm>
          <a:off x="3390900" y="742950"/>
          <a:ext cx="18555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771634</xdr:colOff>
      <xdr:row>4</xdr:row>
      <xdr:rowOff>238126</xdr:rowOff>
    </xdr:to>
    <xdr:sp macro="" textlink="">
      <xdr:nvSpPr>
        <xdr:cNvPr id="164" name="AutoShape 1" hidden="1"/>
        <xdr:cNvSpPr>
          <a:spLocks noChangeAspect="1" noChangeArrowheads="1"/>
        </xdr:cNvSpPr>
      </xdr:nvSpPr>
      <xdr:spPr bwMode="auto">
        <a:xfrm>
          <a:off x="3390900" y="742950"/>
          <a:ext cx="202695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676384</xdr:colOff>
      <xdr:row>4</xdr:row>
      <xdr:rowOff>276226</xdr:rowOff>
    </xdr:to>
    <xdr:sp macro="" textlink="">
      <xdr:nvSpPr>
        <xdr:cNvPr id="165" name="AutoShape 1" hidden="1"/>
        <xdr:cNvSpPr>
          <a:spLocks noChangeAspect="1" noChangeArrowheads="1"/>
        </xdr:cNvSpPr>
      </xdr:nvSpPr>
      <xdr:spPr bwMode="auto">
        <a:xfrm>
          <a:off x="3390900" y="742950"/>
          <a:ext cx="19317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676384</xdr:colOff>
      <xdr:row>4</xdr:row>
      <xdr:rowOff>238126</xdr:rowOff>
    </xdr:to>
    <xdr:sp macro="" textlink="">
      <xdr:nvSpPr>
        <xdr:cNvPr id="166" name="AutoShape 1" hidden="1"/>
        <xdr:cNvSpPr>
          <a:spLocks noChangeAspect="1" noChangeArrowheads="1"/>
        </xdr:cNvSpPr>
      </xdr:nvSpPr>
      <xdr:spPr bwMode="auto">
        <a:xfrm>
          <a:off x="3390900" y="742950"/>
          <a:ext cx="19317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676384</xdr:colOff>
      <xdr:row>4</xdr:row>
      <xdr:rowOff>238126</xdr:rowOff>
    </xdr:to>
    <xdr:sp macro="" textlink="">
      <xdr:nvSpPr>
        <xdr:cNvPr id="167" name="AutoShape 1" hidden="1"/>
        <xdr:cNvSpPr>
          <a:spLocks noChangeAspect="1" noChangeArrowheads="1"/>
        </xdr:cNvSpPr>
      </xdr:nvSpPr>
      <xdr:spPr bwMode="auto">
        <a:xfrm>
          <a:off x="3390900" y="742950"/>
          <a:ext cx="19317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771634</xdr:colOff>
      <xdr:row>4</xdr:row>
      <xdr:rowOff>238126</xdr:rowOff>
    </xdr:to>
    <xdr:sp macro="" textlink="">
      <xdr:nvSpPr>
        <xdr:cNvPr id="168" name="AutoShape 1" hidden="1"/>
        <xdr:cNvSpPr>
          <a:spLocks noChangeAspect="1" noChangeArrowheads="1"/>
        </xdr:cNvSpPr>
      </xdr:nvSpPr>
      <xdr:spPr bwMode="auto">
        <a:xfrm>
          <a:off x="3390900" y="742950"/>
          <a:ext cx="202695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676384</xdr:colOff>
      <xdr:row>4</xdr:row>
      <xdr:rowOff>276226</xdr:rowOff>
    </xdr:to>
    <xdr:sp macro="" textlink="">
      <xdr:nvSpPr>
        <xdr:cNvPr id="169" name="AutoShape 1" hidden="1"/>
        <xdr:cNvSpPr>
          <a:spLocks noChangeAspect="1" noChangeArrowheads="1"/>
        </xdr:cNvSpPr>
      </xdr:nvSpPr>
      <xdr:spPr bwMode="auto">
        <a:xfrm>
          <a:off x="3390900" y="742950"/>
          <a:ext cx="19317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695434</xdr:colOff>
      <xdr:row>4</xdr:row>
      <xdr:rowOff>238126</xdr:rowOff>
    </xdr:to>
    <xdr:sp macro="" textlink="">
      <xdr:nvSpPr>
        <xdr:cNvPr id="170" name="AutoShape 1" hidden="1"/>
        <xdr:cNvSpPr>
          <a:spLocks noChangeAspect="1" noChangeArrowheads="1"/>
        </xdr:cNvSpPr>
      </xdr:nvSpPr>
      <xdr:spPr bwMode="auto">
        <a:xfrm>
          <a:off x="3390900" y="742950"/>
          <a:ext cx="195075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600184</xdr:colOff>
      <xdr:row>4</xdr:row>
      <xdr:rowOff>276226</xdr:rowOff>
    </xdr:to>
    <xdr:sp macro="" textlink="">
      <xdr:nvSpPr>
        <xdr:cNvPr id="171" name="AutoShape 1" hidden="1"/>
        <xdr:cNvSpPr>
          <a:spLocks noChangeAspect="1" noChangeArrowheads="1"/>
        </xdr:cNvSpPr>
      </xdr:nvSpPr>
      <xdr:spPr bwMode="auto">
        <a:xfrm>
          <a:off x="3390900" y="742950"/>
          <a:ext cx="18555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600184</xdr:colOff>
      <xdr:row>4</xdr:row>
      <xdr:rowOff>238126</xdr:rowOff>
    </xdr:to>
    <xdr:sp macro="" textlink="">
      <xdr:nvSpPr>
        <xdr:cNvPr id="172" name="AutoShape 1" hidden="1"/>
        <xdr:cNvSpPr>
          <a:spLocks noChangeAspect="1" noChangeArrowheads="1"/>
        </xdr:cNvSpPr>
      </xdr:nvSpPr>
      <xdr:spPr bwMode="auto">
        <a:xfrm>
          <a:off x="3390900" y="742950"/>
          <a:ext cx="18555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600184</xdr:colOff>
      <xdr:row>4</xdr:row>
      <xdr:rowOff>238126</xdr:rowOff>
    </xdr:to>
    <xdr:sp macro="" textlink="">
      <xdr:nvSpPr>
        <xdr:cNvPr id="173" name="AutoShape 1" hidden="1"/>
        <xdr:cNvSpPr>
          <a:spLocks noChangeAspect="1" noChangeArrowheads="1"/>
        </xdr:cNvSpPr>
      </xdr:nvSpPr>
      <xdr:spPr bwMode="auto">
        <a:xfrm>
          <a:off x="3390900" y="742950"/>
          <a:ext cx="18555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695434</xdr:colOff>
      <xdr:row>4</xdr:row>
      <xdr:rowOff>238126</xdr:rowOff>
    </xdr:to>
    <xdr:sp macro="" textlink="">
      <xdr:nvSpPr>
        <xdr:cNvPr id="174" name="AutoShape 1" hidden="1"/>
        <xdr:cNvSpPr>
          <a:spLocks noChangeAspect="1" noChangeArrowheads="1"/>
        </xdr:cNvSpPr>
      </xdr:nvSpPr>
      <xdr:spPr bwMode="auto">
        <a:xfrm>
          <a:off x="3390900" y="742950"/>
          <a:ext cx="195075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771634</xdr:colOff>
      <xdr:row>4</xdr:row>
      <xdr:rowOff>238126</xdr:rowOff>
    </xdr:to>
    <xdr:sp macro="" textlink="">
      <xdr:nvSpPr>
        <xdr:cNvPr id="176" name="AutoShape 1" hidden="1"/>
        <xdr:cNvSpPr>
          <a:spLocks noChangeAspect="1" noChangeArrowheads="1"/>
        </xdr:cNvSpPr>
      </xdr:nvSpPr>
      <xdr:spPr bwMode="auto">
        <a:xfrm>
          <a:off x="3390900" y="742950"/>
          <a:ext cx="202695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676384</xdr:colOff>
      <xdr:row>4</xdr:row>
      <xdr:rowOff>276226</xdr:rowOff>
    </xdr:to>
    <xdr:sp macro="" textlink="">
      <xdr:nvSpPr>
        <xdr:cNvPr id="177" name="AutoShape 1" hidden="1"/>
        <xdr:cNvSpPr>
          <a:spLocks noChangeAspect="1" noChangeArrowheads="1"/>
        </xdr:cNvSpPr>
      </xdr:nvSpPr>
      <xdr:spPr bwMode="auto">
        <a:xfrm>
          <a:off x="3390900" y="742950"/>
          <a:ext cx="193170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181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182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183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184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185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186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187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188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189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190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191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192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193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194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195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196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197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198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199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200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201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202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203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204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205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206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207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208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209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210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211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212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213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214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215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216" name="AutoShape 1" hidden="1"/>
        <xdr:cNvSpPr>
          <a:spLocks noChangeAspect="1" noChangeArrowheads="1"/>
        </xdr:cNvSpPr>
      </xdr:nvSpPr>
      <xdr:spPr bwMode="auto">
        <a:xfrm>
          <a:off x="8810625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265076</xdr:colOff>
      <xdr:row>4</xdr:row>
      <xdr:rowOff>238126</xdr:rowOff>
    </xdr:to>
    <xdr:sp macro="" textlink="">
      <xdr:nvSpPr>
        <xdr:cNvPr id="217" name="AutoShape 1" hidden="1"/>
        <xdr:cNvSpPr>
          <a:spLocks noChangeAspect="1" noChangeArrowheads="1"/>
        </xdr:cNvSpPr>
      </xdr:nvSpPr>
      <xdr:spPr bwMode="auto">
        <a:xfrm>
          <a:off x="24631650" y="742950"/>
          <a:ext cx="152039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179351</xdr:colOff>
      <xdr:row>4</xdr:row>
      <xdr:rowOff>276226</xdr:rowOff>
    </xdr:to>
    <xdr:sp macro="" textlink="">
      <xdr:nvSpPr>
        <xdr:cNvPr id="218" name="AutoShape 1" hidden="1"/>
        <xdr:cNvSpPr>
          <a:spLocks noChangeAspect="1" noChangeArrowheads="1"/>
        </xdr:cNvSpPr>
      </xdr:nvSpPr>
      <xdr:spPr bwMode="auto">
        <a:xfrm>
          <a:off x="8810625" y="742950"/>
          <a:ext cx="1434673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179351</xdr:colOff>
      <xdr:row>4</xdr:row>
      <xdr:rowOff>238126</xdr:rowOff>
    </xdr:to>
    <xdr:sp macro="" textlink="">
      <xdr:nvSpPr>
        <xdr:cNvPr id="219" name="AutoShape 1" hidden="1"/>
        <xdr:cNvSpPr>
          <a:spLocks noChangeAspect="1" noChangeArrowheads="1"/>
        </xdr:cNvSpPr>
      </xdr:nvSpPr>
      <xdr:spPr bwMode="auto">
        <a:xfrm>
          <a:off x="8810625" y="742950"/>
          <a:ext cx="1434673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179351</xdr:colOff>
      <xdr:row>4</xdr:row>
      <xdr:rowOff>238126</xdr:rowOff>
    </xdr:to>
    <xdr:sp macro="" textlink="">
      <xdr:nvSpPr>
        <xdr:cNvPr id="220" name="AutoShape 1" hidden="1"/>
        <xdr:cNvSpPr>
          <a:spLocks noChangeAspect="1" noChangeArrowheads="1"/>
        </xdr:cNvSpPr>
      </xdr:nvSpPr>
      <xdr:spPr bwMode="auto">
        <a:xfrm>
          <a:off x="8810625" y="742950"/>
          <a:ext cx="1434673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265076</xdr:colOff>
      <xdr:row>4</xdr:row>
      <xdr:rowOff>238126</xdr:rowOff>
    </xdr:to>
    <xdr:sp macro="" textlink="">
      <xdr:nvSpPr>
        <xdr:cNvPr id="221" name="AutoShape 1" hidden="1"/>
        <xdr:cNvSpPr>
          <a:spLocks noChangeAspect="1" noChangeArrowheads="1"/>
        </xdr:cNvSpPr>
      </xdr:nvSpPr>
      <xdr:spPr bwMode="auto">
        <a:xfrm>
          <a:off x="24631650" y="742950"/>
          <a:ext cx="152039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179351</xdr:colOff>
      <xdr:row>4</xdr:row>
      <xdr:rowOff>276226</xdr:rowOff>
    </xdr:to>
    <xdr:sp macro="" textlink="">
      <xdr:nvSpPr>
        <xdr:cNvPr id="222" name="AutoShape 1" hidden="1"/>
        <xdr:cNvSpPr>
          <a:spLocks noChangeAspect="1" noChangeArrowheads="1"/>
        </xdr:cNvSpPr>
      </xdr:nvSpPr>
      <xdr:spPr bwMode="auto">
        <a:xfrm>
          <a:off x="8810625" y="742950"/>
          <a:ext cx="1434673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265076</xdr:colOff>
      <xdr:row>4</xdr:row>
      <xdr:rowOff>238126</xdr:rowOff>
    </xdr:to>
    <xdr:sp macro="" textlink="">
      <xdr:nvSpPr>
        <xdr:cNvPr id="223" name="AutoShape 1" hidden="1"/>
        <xdr:cNvSpPr>
          <a:spLocks noChangeAspect="1" noChangeArrowheads="1"/>
        </xdr:cNvSpPr>
      </xdr:nvSpPr>
      <xdr:spPr bwMode="auto">
        <a:xfrm>
          <a:off x="24631650" y="742950"/>
          <a:ext cx="152039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255551</xdr:colOff>
      <xdr:row>4</xdr:row>
      <xdr:rowOff>276226</xdr:rowOff>
    </xdr:to>
    <xdr:sp macro="" textlink="">
      <xdr:nvSpPr>
        <xdr:cNvPr id="224" name="AutoShape 1" hidden="1"/>
        <xdr:cNvSpPr>
          <a:spLocks noChangeAspect="1" noChangeArrowheads="1"/>
        </xdr:cNvSpPr>
      </xdr:nvSpPr>
      <xdr:spPr bwMode="auto">
        <a:xfrm>
          <a:off x="24631650" y="742950"/>
          <a:ext cx="1510872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255551</xdr:colOff>
      <xdr:row>4</xdr:row>
      <xdr:rowOff>238126</xdr:rowOff>
    </xdr:to>
    <xdr:sp macro="" textlink="">
      <xdr:nvSpPr>
        <xdr:cNvPr id="225" name="AutoShape 1" hidden="1"/>
        <xdr:cNvSpPr>
          <a:spLocks noChangeAspect="1" noChangeArrowheads="1"/>
        </xdr:cNvSpPr>
      </xdr:nvSpPr>
      <xdr:spPr bwMode="auto">
        <a:xfrm>
          <a:off x="24631650" y="742950"/>
          <a:ext cx="1510872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255551</xdr:colOff>
      <xdr:row>4</xdr:row>
      <xdr:rowOff>238126</xdr:rowOff>
    </xdr:to>
    <xdr:sp macro="" textlink="">
      <xdr:nvSpPr>
        <xdr:cNvPr id="226" name="AutoShape 1" hidden="1"/>
        <xdr:cNvSpPr>
          <a:spLocks noChangeAspect="1" noChangeArrowheads="1"/>
        </xdr:cNvSpPr>
      </xdr:nvSpPr>
      <xdr:spPr bwMode="auto">
        <a:xfrm>
          <a:off x="24631650" y="742950"/>
          <a:ext cx="1510872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265076</xdr:colOff>
      <xdr:row>4</xdr:row>
      <xdr:rowOff>238126</xdr:rowOff>
    </xdr:to>
    <xdr:sp macro="" textlink="">
      <xdr:nvSpPr>
        <xdr:cNvPr id="227" name="AutoShape 1" hidden="1"/>
        <xdr:cNvSpPr>
          <a:spLocks noChangeAspect="1" noChangeArrowheads="1"/>
        </xdr:cNvSpPr>
      </xdr:nvSpPr>
      <xdr:spPr bwMode="auto">
        <a:xfrm>
          <a:off x="24631650" y="742950"/>
          <a:ext cx="152039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255551</xdr:colOff>
      <xdr:row>4</xdr:row>
      <xdr:rowOff>276226</xdr:rowOff>
    </xdr:to>
    <xdr:sp macro="" textlink="">
      <xdr:nvSpPr>
        <xdr:cNvPr id="228" name="AutoShape 1" hidden="1"/>
        <xdr:cNvSpPr>
          <a:spLocks noChangeAspect="1" noChangeArrowheads="1"/>
        </xdr:cNvSpPr>
      </xdr:nvSpPr>
      <xdr:spPr bwMode="auto">
        <a:xfrm>
          <a:off x="24631650" y="742950"/>
          <a:ext cx="1510872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265076</xdr:colOff>
      <xdr:row>4</xdr:row>
      <xdr:rowOff>238126</xdr:rowOff>
    </xdr:to>
    <xdr:sp macro="" textlink="">
      <xdr:nvSpPr>
        <xdr:cNvPr id="229" name="AutoShape 1" hidden="1"/>
        <xdr:cNvSpPr>
          <a:spLocks noChangeAspect="1" noChangeArrowheads="1"/>
        </xdr:cNvSpPr>
      </xdr:nvSpPr>
      <xdr:spPr bwMode="auto">
        <a:xfrm>
          <a:off x="24631650" y="742950"/>
          <a:ext cx="152039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179351</xdr:colOff>
      <xdr:row>4</xdr:row>
      <xdr:rowOff>276226</xdr:rowOff>
    </xdr:to>
    <xdr:sp macro="" textlink="">
      <xdr:nvSpPr>
        <xdr:cNvPr id="230" name="AutoShape 1" hidden="1"/>
        <xdr:cNvSpPr>
          <a:spLocks noChangeAspect="1" noChangeArrowheads="1"/>
        </xdr:cNvSpPr>
      </xdr:nvSpPr>
      <xdr:spPr bwMode="auto">
        <a:xfrm>
          <a:off x="8810625" y="742950"/>
          <a:ext cx="1434673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179351</xdr:colOff>
      <xdr:row>4</xdr:row>
      <xdr:rowOff>238126</xdr:rowOff>
    </xdr:to>
    <xdr:sp macro="" textlink="">
      <xdr:nvSpPr>
        <xdr:cNvPr id="231" name="AutoShape 1" hidden="1"/>
        <xdr:cNvSpPr>
          <a:spLocks noChangeAspect="1" noChangeArrowheads="1"/>
        </xdr:cNvSpPr>
      </xdr:nvSpPr>
      <xdr:spPr bwMode="auto">
        <a:xfrm>
          <a:off x="8810625" y="742950"/>
          <a:ext cx="1434673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179351</xdr:colOff>
      <xdr:row>4</xdr:row>
      <xdr:rowOff>238126</xdr:rowOff>
    </xdr:to>
    <xdr:sp macro="" textlink="">
      <xdr:nvSpPr>
        <xdr:cNvPr id="232" name="AutoShape 1" hidden="1"/>
        <xdr:cNvSpPr>
          <a:spLocks noChangeAspect="1" noChangeArrowheads="1"/>
        </xdr:cNvSpPr>
      </xdr:nvSpPr>
      <xdr:spPr bwMode="auto">
        <a:xfrm>
          <a:off x="8810625" y="742950"/>
          <a:ext cx="1434673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265076</xdr:colOff>
      <xdr:row>4</xdr:row>
      <xdr:rowOff>238126</xdr:rowOff>
    </xdr:to>
    <xdr:sp macro="" textlink="">
      <xdr:nvSpPr>
        <xdr:cNvPr id="233" name="AutoShape 1" hidden="1"/>
        <xdr:cNvSpPr>
          <a:spLocks noChangeAspect="1" noChangeArrowheads="1"/>
        </xdr:cNvSpPr>
      </xdr:nvSpPr>
      <xdr:spPr bwMode="auto">
        <a:xfrm>
          <a:off x="24631650" y="742950"/>
          <a:ext cx="152039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179351</xdr:colOff>
      <xdr:row>4</xdr:row>
      <xdr:rowOff>276226</xdr:rowOff>
    </xdr:to>
    <xdr:sp macro="" textlink="">
      <xdr:nvSpPr>
        <xdr:cNvPr id="234" name="AutoShape 1" hidden="1"/>
        <xdr:cNvSpPr>
          <a:spLocks noChangeAspect="1" noChangeArrowheads="1"/>
        </xdr:cNvSpPr>
      </xdr:nvSpPr>
      <xdr:spPr bwMode="auto">
        <a:xfrm>
          <a:off x="8810625" y="742950"/>
          <a:ext cx="1434673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265076</xdr:colOff>
      <xdr:row>4</xdr:row>
      <xdr:rowOff>238126</xdr:rowOff>
    </xdr:to>
    <xdr:sp macro="" textlink="">
      <xdr:nvSpPr>
        <xdr:cNvPr id="235" name="AutoShape 1" hidden="1"/>
        <xdr:cNvSpPr>
          <a:spLocks noChangeAspect="1" noChangeArrowheads="1"/>
        </xdr:cNvSpPr>
      </xdr:nvSpPr>
      <xdr:spPr bwMode="auto">
        <a:xfrm>
          <a:off x="24631650" y="742950"/>
          <a:ext cx="152039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255551</xdr:colOff>
      <xdr:row>4</xdr:row>
      <xdr:rowOff>276226</xdr:rowOff>
    </xdr:to>
    <xdr:sp macro="" textlink="">
      <xdr:nvSpPr>
        <xdr:cNvPr id="236" name="AutoShape 1" hidden="1"/>
        <xdr:cNvSpPr>
          <a:spLocks noChangeAspect="1" noChangeArrowheads="1"/>
        </xdr:cNvSpPr>
      </xdr:nvSpPr>
      <xdr:spPr bwMode="auto">
        <a:xfrm>
          <a:off x="24631650" y="742950"/>
          <a:ext cx="1510872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255551</xdr:colOff>
      <xdr:row>4</xdr:row>
      <xdr:rowOff>238126</xdr:rowOff>
    </xdr:to>
    <xdr:sp macro="" textlink="">
      <xdr:nvSpPr>
        <xdr:cNvPr id="237" name="AutoShape 1" hidden="1"/>
        <xdr:cNvSpPr>
          <a:spLocks noChangeAspect="1" noChangeArrowheads="1"/>
        </xdr:cNvSpPr>
      </xdr:nvSpPr>
      <xdr:spPr bwMode="auto">
        <a:xfrm>
          <a:off x="24631650" y="742950"/>
          <a:ext cx="1510872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255551</xdr:colOff>
      <xdr:row>4</xdr:row>
      <xdr:rowOff>238126</xdr:rowOff>
    </xdr:to>
    <xdr:sp macro="" textlink="">
      <xdr:nvSpPr>
        <xdr:cNvPr id="238" name="AutoShape 1" hidden="1"/>
        <xdr:cNvSpPr>
          <a:spLocks noChangeAspect="1" noChangeArrowheads="1"/>
        </xdr:cNvSpPr>
      </xdr:nvSpPr>
      <xdr:spPr bwMode="auto">
        <a:xfrm>
          <a:off x="24631650" y="742950"/>
          <a:ext cx="1510872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265076</xdr:colOff>
      <xdr:row>4</xdr:row>
      <xdr:rowOff>238126</xdr:rowOff>
    </xdr:to>
    <xdr:sp macro="" textlink="">
      <xdr:nvSpPr>
        <xdr:cNvPr id="239" name="AutoShape 1" hidden="1"/>
        <xdr:cNvSpPr>
          <a:spLocks noChangeAspect="1" noChangeArrowheads="1"/>
        </xdr:cNvSpPr>
      </xdr:nvSpPr>
      <xdr:spPr bwMode="auto">
        <a:xfrm>
          <a:off x="24631650" y="742950"/>
          <a:ext cx="152039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255551</xdr:colOff>
      <xdr:row>4</xdr:row>
      <xdr:rowOff>276226</xdr:rowOff>
    </xdr:to>
    <xdr:sp macro="" textlink="">
      <xdr:nvSpPr>
        <xdr:cNvPr id="240" name="AutoShape 1" hidden="1"/>
        <xdr:cNvSpPr>
          <a:spLocks noChangeAspect="1" noChangeArrowheads="1"/>
        </xdr:cNvSpPr>
      </xdr:nvSpPr>
      <xdr:spPr bwMode="auto">
        <a:xfrm>
          <a:off x="24631650" y="742950"/>
          <a:ext cx="1510872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265076</xdr:colOff>
      <xdr:row>4</xdr:row>
      <xdr:rowOff>238126</xdr:rowOff>
    </xdr:to>
    <xdr:sp macro="" textlink="">
      <xdr:nvSpPr>
        <xdr:cNvPr id="241" name="AutoShape 1" hidden="1"/>
        <xdr:cNvSpPr>
          <a:spLocks noChangeAspect="1" noChangeArrowheads="1"/>
        </xdr:cNvSpPr>
      </xdr:nvSpPr>
      <xdr:spPr bwMode="auto">
        <a:xfrm>
          <a:off x="24631650" y="742950"/>
          <a:ext cx="152039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179351</xdr:colOff>
      <xdr:row>4</xdr:row>
      <xdr:rowOff>276226</xdr:rowOff>
    </xdr:to>
    <xdr:sp macro="" textlink="">
      <xdr:nvSpPr>
        <xdr:cNvPr id="242" name="AutoShape 1" hidden="1"/>
        <xdr:cNvSpPr>
          <a:spLocks noChangeAspect="1" noChangeArrowheads="1"/>
        </xdr:cNvSpPr>
      </xdr:nvSpPr>
      <xdr:spPr bwMode="auto">
        <a:xfrm>
          <a:off x="8810625" y="742950"/>
          <a:ext cx="1434673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179351</xdr:colOff>
      <xdr:row>4</xdr:row>
      <xdr:rowOff>238126</xdr:rowOff>
    </xdr:to>
    <xdr:sp macro="" textlink="">
      <xdr:nvSpPr>
        <xdr:cNvPr id="243" name="AutoShape 1" hidden="1"/>
        <xdr:cNvSpPr>
          <a:spLocks noChangeAspect="1" noChangeArrowheads="1"/>
        </xdr:cNvSpPr>
      </xdr:nvSpPr>
      <xdr:spPr bwMode="auto">
        <a:xfrm>
          <a:off x="8810625" y="742950"/>
          <a:ext cx="1434673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179351</xdr:colOff>
      <xdr:row>4</xdr:row>
      <xdr:rowOff>238126</xdr:rowOff>
    </xdr:to>
    <xdr:sp macro="" textlink="">
      <xdr:nvSpPr>
        <xdr:cNvPr id="244" name="AutoShape 1" hidden="1"/>
        <xdr:cNvSpPr>
          <a:spLocks noChangeAspect="1" noChangeArrowheads="1"/>
        </xdr:cNvSpPr>
      </xdr:nvSpPr>
      <xdr:spPr bwMode="auto">
        <a:xfrm>
          <a:off x="8810625" y="742950"/>
          <a:ext cx="1434673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265076</xdr:colOff>
      <xdr:row>4</xdr:row>
      <xdr:rowOff>238126</xdr:rowOff>
    </xdr:to>
    <xdr:sp macro="" textlink="">
      <xdr:nvSpPr>
        <xdr:cNvPr id="245" name="AutoShape 1" hidden="1"/>
        <xdr:cNvSpPr>
          <a:spLocks noChangeAspect="1" noChangeArrowheads="1"/>
        </xdr:cNvSpPr>
      </xdr:nvSpPr>
      <xdr:spPr bwMode="auto">
        <a:xfrm>
          <a:off x="24631650" y="742950"/>
          <a:ext cx="152039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179351</xdr:colOff>
      <xdr:row>4</xdr:row>
      <xdr:rowOff>276226</xdr:rowOff>
    </xdr:to>
    <xdr:sp macro="" textlink="">
      <xdr:nvSpPr>
        <xdr:cNvPr id="246" name="AutoShape 1" hidden="1"/>
        <xdr:cNvSpPr>
          <a:spLocks noChangeAspect="1" noChangeArrowheads="1"/>
        </xdr:cNvSpPr>
      </xdr:nvSpPr>
      <xdr:spPr bwMode="auto">
        <a:xfrm>
          <a:off x="8810625" y="742950"/>
          <a:ext cx="1434673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265076</xdr:colOff>
      <xdr:row>4</xdr:row>
      <xdr:rowOff>238126</xdr:rowOff>
    </xdr:to>
    <xdr:sp macro="" textlink="">
      <xdr:nvSpPr>
        <xdr:cNvPr id="247" name="AutoShape 1" hidden="1"/>
        <xdr:cNvSpPr>
          <a:spLocks noChangeAspect="1" noChangeArrowheads="1"/>
        </xdr:cNvSpPr>
      </xdr:nvSpPr>
      <xdr:spPr bwMode="auto">
        <a:xfrm>
          <a:off x="24631650" y="742950"/>
          <a:ext cx="152039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255551</xdr:colOff>
      <xdr:row>4</xdr:row>
      <xdr:rowOff>276226</xdr:rowOff>
    </xdr:to>
    <xdr:sp macro="" textlink="">
      <xdr:nvSpPr>
        <xdr:cNvPr id="248" name="AutoShape 1" hidden="1"/>
        <xdr:cNvSpPr>
          <a:spLocks noChangeAspect="1" noChangeArrowheads="1"/>
        </xdr:cNvSpPr>
      </xdr:nvSpPr>
      <xdr:spPr bwMode="auto">
        <a:xfrm>
          <a:off x="24631650" y="742950"/>
          <a:ext cx="1510872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255551</xdr:colOff>
      <xdr:row>4</xdr:row>
      <xdr:rowOff>238126</xdr:rowOff>
    </xdr:to>
    <xdr:sp macro="" textlink="">
      <xdr:nvSpPr>
        <xdr:cNvPr id="249" name="AutoShape 1" hidden="1"/>
        <xdr:cNvSpPr>
          <a:spLocks noChangeAspect="1" noChangeArrowheads="1"/>
        </xdr:cNvSpPr>
      </xdr:nvSpPr>
      <xdr:spPr bwMode="auto">
        <a:xfrm>
          <a:off x="24631650" y="742950"/>
          <a:ext cx="1510872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255551</xdr:colOff>
      <xdr:row>4</xdr:row>
      <xdr:rowOff>238126</xdr:rowOff>
    </xdr:to>
    <xdr:sp macro="" textlink="">
      <xdr:nvSpPr>
        <xdr:cNvPr id="250" name="AutoShape 1" hidden="1"/>
        <xdr:cNvSpPr>
          <a:spLocks noChangeAspect="1" noChangeArrowheads="1"/>
        </xdr:cNvSpPr>
      </xdr:nvSpPr>
      <xdr:spPr bwMode="auto">
        <a:xfrm>
          <a:off x="24631650" y="742950"/>
          <a:ext cx="1510872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265076</xdr:colOff>
      <xdr:row>4</xdr:row>
      <xdr:rowOff>238126</xdr:rowOff>
    </xdr:to>
    <xdr:sp macro="" textlink="">
      <xdr:nvSpPr>
        <xdr:cNvPr id="251" name="AutoShape 1" hidden="1"/>
        <xdr:cNvSpPr>
          <a:spLocks noChangeAspect="1" noChangeArrowheads="1"/>
        </xdr:cNvSpPr>
      </xdr:nvSpPr>
      <xdr:spPr bwMode="auto">
        <a:xfrm>
          <a:off x="24631650" y="742950"/>
          <a:ext cx="152039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52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1241742</xdr:colOff>
      <xdr:row>4</xdr:row>
      <xdr:rowOff>276226</xdr:rowOff>
    </xdr:to>
    <xdr:sp macro="" textlink="">
      <xdr:nvSpPr>
        <xdr:cNvPr id="253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54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55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56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1241742</xdr:colOff>
      <xdr:row>4</xdr:row>
      <xdr:rowOff>276226</xdr:rowOff>
    </xdr:to>
    <xdr:sp macro="" textlink="">
      <xdr:nvSpPr>
        <xdr:cNvPr id="257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58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1241742</xdr:colOff>
      <xdr:row>4</xdr:row>
      <xdr:rowOff>276226</xdr:rowOff>
    </xdr:to>
    <xdr:sp macro="" textlink="">
      <xdr:nvSpPr>
        <xdr:cNvPr id="259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60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61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62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1241742</xdr:colOff>
      <xdr:row>4</xdr:row>
      <xdr:rowOff>276226</xdr:rowOff>
    </xdr:to>
    <xdr:sp macro="" textlink="">
      <xdr:nvSpPr>
        <xdr:cNvPr id="263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64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1241742</xdr:colOff>
      <xdr:row>4</xdr:row>
      <xdr:rowOff>276226</xdr:rowOff>
    </xdr:to>
    <xdr:sp macro="" textlink="">
      <xdr:nvSpPr>
        <xdr:cNvPr id="265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66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67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68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1241742</xdr:colOff>
      <xdr:row>4</xdr:row>
      <xdr:rowOff>276226</xdr:rowOff>
    </xdr:to>
    <xdr:sp macro="" textlink="">
      <xdr:nvSpPr>
        <xdr:cNvPr id="269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70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1241742</xdr:colOff>
      <xdr:row>4</xdr:row>
      <xdr:rowOff>276226</xdr:rowOff>
    </xdr:to>
    <xdr:sp macro="" textlink="">
      <xdr:nvSpPr>
        <xdr:cNvPr id="271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72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73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74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1241742</xdr:colOff>
      <xdr:row>4</xdr:row>
      <xdr:rowOff>276226</xdr:rowOff>
    </xdr:to>
    <xdr:sp macro="" textlink="">
      <xdr:nvSpPr>
        <xdr:cNvPr id="275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76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1241742</xdr:colOff>
      <xdr:row>4</xdr:row>
      <xdr:rowOff>276226</xdr:rowOff>
    </xdr:to>
    <xdr:sp macro="" textlink="">
      <xdr:nvSpPr>
        <xdr:cNvPr id="277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78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79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80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1241742</xdr:colOff>
      <xdr:row>4</xdr:row>
      <xdr:rowOff>276226</xdr:rowOff>
    </xdr:to>
    <xdr:sp macro="" textlink="">
      <xdr:nvSpPr>
        <xdr:cNvPr id="281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82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1241742</xdr:colOff>
      <xdr:row>4</xdr:row>
      <xdr:rowOff>276226</xdr:rowOff>
    </xdr:to>
    <xdr:sp macro="" textlink="">
      <xdr:nvSpPr>
        <xdr:cNvPr id="283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84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85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1241742</xdr:colOff>
      <xdr:row>4</xdr:row>
      <xdr:rowOff>238126</xdr:rowOff>
    </xdr:to>
    <xdr:sp macro="" textlink="">
      <xdr:nvSpPr>
        <xdr:cNvPr id="286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1241742</xdr:colOff>
      <xdr:row>4</xdr:row>
      <xdr:rowOff>276226</xdr:rowOff>
    </xdr:to>
    <xdr:sp macro="" textlink="">
      <xdr:nvSpPr>
        <xdr:cNvPr id="287" name="AutoShape 1" hidden="1"/>
        <xdr:cNvSpPr>
          <a:spLocks noChangeAspect="1" noChangeArrowheads="1"/>
        </xdr:cNvSpPr>
      </xdr:nvSpPr>
      <xdr:spPr bwMode="auto">
        <a:xfrm>
          <a:off x="8810625" y="742950"/>
          <a:ext cx="1246908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288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1204510</xdr:colOff>
      <xdr:row>4</xdr:row>
      <xdr:rowOff>276226</xdr:rowOff>
    </xdr:to>
    <xdr:sp macro="" textlink="">
      <xdr:nvSpPr>
        <xdr:cNvPr id="289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290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291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292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1204510</xdr:colOff>
      <xdr:row>4</xdr:row>
      <xdr:rowOff>276226</xdr:rowOff>
    </xdr:to>
    <xdr:sp macro="" textlink="">
      <xdr:nvSpPr>
        <xdr:cNvPr id="293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294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1204510</xdr:colOff>
      <xdr:row>4</xdr:row>
      <xdr:rowOff>276226</xdr:rowOff>
    </xdr:to>
    <xdr:sp macro="" textlink="">
      <xdr:nvSpPr>
        <xdr:cNvPr id="295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296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297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298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1204510</xdr:colOff>
      <xdr:row>4</xdr:row>
      <xdr:rowOff>276226</xdr:rowOff>
    </xdr:to>
    <xdr:sp macro="" textlink="">
      <xdr:nvSpPr>
        <xdr:cNvPr id="299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300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1204510</xdr:colOff>
      <xdr:row>4</xdr:row>
      <xdr:rowOff>276226</xdr:rowOff>
    </xdr:to>
    <xdr:sp macro="" textlink="">
      <xdr:nvSpPr>
        <xdr:cNvPr id="301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302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303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304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1204510</xdr:colOff>
      <xdr:row>4</xdr:row>
      <xdr:rowOff>276226</xdr:rowOff>
    </xdr:to>
    <xdr:sp macro="" textlink="">
      <xdr:nvSpPr>
        <xdr:cNvPr id="305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306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1204510</xdr:colOff>
      <xdr:row>4</xdr:row>
      <xdr:rowOff>276226</xdr:rowOff>
    </xdr:to>
    <xdr:sp macro="" textlink="">
      <xdr:nvSpPr>
        <xdr:cNvPr id="307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308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309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310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1204510</xdr:colOff>
      <xdr:row>4</xdr:row>
      <xdr:rowOff>276226</xdr:rowOff>
    </xdr:to>
    <xdr:sp macro="" textlink="">
      <xdr:nvSpPr>
        <xdr:cNvPr id="311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312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1204510</xdr:colOff>
      <xdr:row>4</xdr:row>
      <xdr:rowOff>276226</xdr:rowOff>
    </xdr:to>
    <xdr:sp macro="" textlink="">
      <xdr:nvSpPr>
        <xdr:cNvPr id="313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314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315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316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1204510</xdr:colOff>
      <xdr:row>4</xdr:row>
      <xdr:rowOff>276226</xdr:rowOff>
    </xdr:to>
    <xdr:sp macro="" textlink="">
      <xdr:nvSpPr>
        <xdr:cNvPr id="317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318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1204510</xdr:colOff>
      <xdr:row>4</xdr:row>
      <xdr:rowOff>276226</xdr:rowOff>
    </xdr:to>
    <xdr:sp macro="" textlink="">
      <xdr:nvSpPr>
        <xdr:cNvPr id="319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320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321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1204510</xdr:colOff>
      <xdr:row>4</xdr:row>
      <xdr:rowOff>238126</xdr:rowOff>
    </xdr:to>
    <xdr:sp macro="" textlink="">
      <xdr:nvSpPr>
        <xdr:cNvPr id="322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1204510</xdr:colOff>
      <xdr:row>4</xdr:row>
      <xdr:rowOff>276226</xdr:rowOff>
    </xdr:to>
    <xdr:sp macro="" textlink="">
      <xdr:nvSpPr>
        <xdr:cNvPr id="323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6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274603</xdr:colOff>
      <xdr:row>4</xdr:row>
      <xdr:rowOff>238126</xdr:rowOff>
    </xdr:to>
    <xdr:sp macro="" textlink="">
      <xdr:nvSpPr>
        <xdr:cNvPr id="324" name="AutoShape 1" hidden="1"/>
        <xdr:cNvSpPr>
          <a:spLocks noChangeAspect="1" noChangeArrowheads="1"/>
        </xdr:cNvSpPr>
      </xdr:nvSpPr>
      <xdr:spPr bwMode="auto">
        <a:xfrm>
          <a:off x="3390900" y="742950"/>
          <a:ext cx="152992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179353</xdr:colOff>
      <xdr:row>4</xdr:row>
      <xdr:rowOff>276226</xdr:rowOff>
    </xdr:to>
    <xdr:sp macro="" textlink="">
      <xdr:nvSpPr>
        <xdr:cNvPr id="325" name="AutoShape 1" hidden="1"/>
        <xdr:cNvSpPr>
          <a:spLocks noChangeAspect="1" noChangeArrowheads="1"/>
        </xdr:cNvSpPr>
      </xdr:nvSpPr>
      <xdr:spPr bwMode="auto">
        <a:xfrm>
          <a:off x="3390900" y="742950"/>
          <a:ext cx="1434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179353</xdr:colOff>
      <xdr:row>4</xdr:row>
      <xdr:rowOff>238126</xdr:rowOff>
    </xdr:to>
    <xdr:sp macro="" textlink="">
      <xdr:nvSpPr>
        <xdr:cNvPr id="326" name="AutoShape 1" hidden="1"/>
        <xdr:cNvSpPr>
          <a:spLocks noChangeAspect="1" noChangeArrowheads="1"/>
        </xdr:cNvSpPr>
      </xdr:nvSpPr>
      <xdr:spPr bwMode="auto">
        <a:xfrm>
          <a:off x="3390900" y="742950"/>
          <a:ext cx="1434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179353</xdr:colOff>
      <xdr:row>4</xdr:row>
      <xdr:rowOff>238126</xdr:rowOff>
    </xdr:to>
    <xdr:sp macro="" textlink="">
      <xdr:nvSpPr>
        <xdr:cNvPr id="327" name="AutoShape 1" hidden="1"/>
        <xdr:cNvSpPr>
          <a:spLocks noChangeAspect="1" noChangeArrowheads="1"/>
        </xdr:cNvSpPr>
      </xdr:nvSpPr>
      <xdr:spPr bwMode="auto">
        <a:xfrm>
          <a:off x="3390900" y="742950"/>
          <a:ext cx="1434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274603</xdr:colOff>
      <xdr:row>4</xdr:row>
      <xdr:rowOff>238126</xdr:rowOff>
    </xdr:to>
    <xdr:sp macro="" textlink="">
      <xdr:nvSpPr>
        <xdr:cNvPr id="328" name="AutoShape 1" hidden="1"/>
        <xdr:cNvSpPr>
          <a:spLocks noChangeAspect="1" noChangeArrowheads="1"/>
        </xdr:cNvSpPr>
      </xdr:nvSpPr>
      <xdr:spPr bwMode="auto">
        <a:xfrm>
          <a:off x="3390900" y="742950"/>
          <a:ext cx="152992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179353</xdr:colOff>
      <xdr:row>4</xdr:row>
      <xdr:rowOff>276226</xdr:rowOff>
    </xdr:to>
    <xdr:sp macro="" textlink="">
      <xdr:nvSpPr>
        <xdr:cNvPr id="329" name="AutoShape 1" hidden="1"/>
        <xdr:cNvSpPr>
          <a:spLocks noChangeAspect="1" noChangeArrowheads="1"/>
        </xdr:cNvSpPr>
      </xdr:nvSpPr>
      <xdr:spPr bwMode="auto">
        <a:xfrm>
          <a:off x="3390900" y="742950"/>
          <a:ext cx="1434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350803</xdr:colOff>
      <xdr:row>4</xdr:row>
      <xdr:rowOff>238126</xdr:rowOff>
    </xdr:to>
    <xdr:sp macro="" textlink="">
      <xdr:nvSpPr>
        <xdr:cNvPr id="330" name="AutoShape 1" hidden="1"/>
        <xdr:cNvSpPr>
          <a:spLocks noChangeAspect="1" noChangeArrowheads="1"/>
        </xdr:cNvSpPr>
      </xdr:nvSpPr>
      <xdr:spPr bwMode="auto">
        <a:xfrm>
          <a:off x="3390900" y="742950"/>
          <a:ext cx="160612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255553</xdr:colOff>
      <xdr:row>4</xdr:row>
      <xdr:rowOff>276226</xdr:rowOff>
    </xdr:to>
    <xdr:sp macro="" textlink="">
      <xdr:nvSpPr>
        <xdr:cNvPr id="331" name="AutoShape 1" hidden="1"/>
        <xdr:cNvSpPr>
          <a:spLocks noChangeAspect="1" noChangeArrowheads="1"/>
        </xdr:cNvSpPr>
      </xdr:nvSpPr>
      <xdr:spPr bwMode="auto">
        <a:xfrm>
          <a:off x="3390900" y="742950"/>
          <a:ext cx="15108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255553</xdr:colOff>
      <xdr:row>4</xdr:row>
      <xdr:rowOff>238126</xdr:rowOff>
    </xdr:to>
    <xdr:sp macro="" textlink="">
      <xdr:nvSpPr>
        <xdr:cNvPr id="332" name="AutoShape 1" hidden="1"/>
        <xdr:cNvSpPr>
          <a:spLocks noChangeAspect="1" noChangeArrowheads="1"/>
        </xdr:cNvSpPr>
      </xdr:nvSpPr>
      <xdr:spPr bwMode="auto">
        <a:xfrm>
          <a:off x="3390900" y="742950"/>
          <a:ext cx="15108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255553</xdr:colOff>
      <xdr:row>4</xdr:row>
      <xdr:rowOff>238126</xdr:rowOff>
    </xdr:to>
    <xdr:sp macro="" textlink="">
      <xdr:nvSpPr>
        <xdr:cNvPr id="333" name="AutoShape 1" hidden="1"/>
        <xdr:cNvSpPr>
          <a:spLocks noChangeAspect="1" noChangeArrowheads="1"/>
        </xdr:cNvSpPr>
      </xdr:nvSpPr>
      <xdr:spPr bwMode="auto">
        <a:xfrm>
          <a:off x="3390900" y="742950"/>
          <a:ext cx="15108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350803</xdr:colOff>
      <xdr:row>4</xdr:row>
      <xdr:rowOff>238126</xdr:rowOff>
    </xdr:to>
    <xdr:sp macro="" textlink="">
      <xdr:nvSpPr>
        <xdr:cNvPr id="334" name="AutoShape 1" hidden="1"/>
        <xdr:cNvSpPr>
          <a:spLocks noChangeAspect="1" noChangeArrowheads="1"/>
        </xdr:cNvSpPr>
      </xdr:nvSpPr>
      <xdr:spPr bwMode="auto">
        <a:xfrm>
          <a:off x="3390900" y="742950"/>
          <a:ext cx="160612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255553</xdr:colOff>
      <xdr:row>4</xdr:row>
      <xdr:rowOff>276226</xdr:rowOff>
    </xdr:to>
    <xdr:sp macro="" textlink="">
      <xdr:nvSpPr>
        <xdr:cNvPr id="335" name="AutoShape 1" hidden="1"/>
        <xdr:cNvSpPr>
          <a:spLocks noChangeAspect="1" noChangeArrowheads="1"/>
        </xdr:cNvSpPr>
      </xdr:nvSpPr>
      <xdr:spPr bwMode="auto">
        <a:xfrm>
          <a:off x="3390900" y="742950"/>
          <a:ext cx="15108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274603</xdr:colOff>
      <xdr:row>4</xdr:row>
      <xdr:rowOff>238126</xdr:rowOff>
    </xdr:to>
    <xdr:sp macro="" textlink="">
      <xdr:nvSpPr>
        <xdr:cNvPr id="336" name="AutoShape 1" hidden="1"/>
        <xdr:cNvSpPr>
          <a:spLocks noChangeAspect="1" noChangeArrowheads="1"/>
        </xdr:cNvSpPr>
      </xdr:nvSpPr>
      <xdr:spPr bwMode="auto">
        <a:xfrm>
          <a:off x="3390900" y="742950"/>
          <a:ext cx="152992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179353</xdr:colOff>
      <xdr:row>4</xdr:row>
      <xdr:rowOff>276226</xdr:rowOff>
    </xdr:to>
    <xdr:sp macro="" textlink="">
      <xdr:nvSpPr>
        <xdr:cNvPr id="337" name="AutoShape 1" hidden="1"/>
        <xdr:cNvSpPr>
          <a:spLocks noChangeAspect="1" noChangeArrowheads="1"/>
        </xdr:cNvSpPr>
      </xdr:nvSpPr>
      <xdr:spPr bwMode="auto">
        <a:xfrm>
          <a:off x="3390900" y="742950"/>
          <a:ext cx="1434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179353</xdr:colOff>
      <xdr:row>4</xdr:row>
      <xdr:rowOff>238126</xdr:rowOff>
    </xdr:to>
    <xdr:sp macro="" textlink="">
      <xdr:nvSpPr>
        <xdr:cNvPr id="338" name="AutoShape 1" hidden="1"/>
        <xdr:cNvSpPr>
          <a:spLocks noChangeAspect="1" noChangeArrowheads="1"/>
        </xdr:cNvSpPr>
      </xdr:nvSpPr>
      <xdr:spPr bwMode="auto">
        <a:xfrm>
          <a:off x="3390900" y="742950"/>
          <a:ext cx="1434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179353</xdr:colOff>
      <xdr:row>4</xdr:row>
      <xdr:rowOff>238126</xdr:rowOff>
    </xdr:to>
    <xdr:sp macro="" textlink="">
      <xdr:nvSpPr>
        <xdr:cNvPr id="339" name="AutoShape 1" hidden="1"/>
        <xdr:cNvSpPr>
          <a:spLocks noChangeAspect="1" noChangeArrowheads="1"/>
        </xdr:cNvSpPr>
      </xdr:nvSpPr>
      <xdr:spPr bwMode="auto">
        <a:xfrm>
          <a:off x="3390900" y="742950"/>
          <a:ext cx="1434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274603</xdr:colOff>
      <xdr:row>4</xdr:row>
      <xdr:rowOff>238126</xdr:rowOff>
    </xdr:to>
    <xdr:sp macro="" textlink="">
      <xdr:nvSpPr>
        <xdr:cNvPr id="340" name="AutoShape 1" hidden="1"/>
        <xdr:cNvSpPr>
          <a:spLocks noChangeAspect="1" noChangeArrowheads="1"/>
        </xdr:cNvSpPr>
      </xdr:nvSpPr>
      <xdr:spPr bwMode="auto">
        <a:xfrm>
          <a:off x="3390900" y="742950"/>
          <a:ext cx="152992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179353</xdr:colOff>
      <xdr:row>4</xdr:row>
      <xdr:rowOff>276226</xdr:rowOff>
    </xdr:to>
    <xdr:sp macro="" textlink="">
      <xdr:nvSpPr>
        <xdr:cNvPr id="341" name="AutoShape 1" hidden="1"/>
        <xdr:cNvSpPr>
          <a:spLocks noChangeAspect="1" noChangeArrowheads="1"/>
        </xdr:cNvSpPr>
      </xdr:nvSpPr>
      <xdr:spPr bwMode="auto">
        <a:xfrm>
          <a:off x="3390900" y="742950"/>
          <a:ext cx="1434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350803</xdr:colOff>
      <xdr:row>4</xdr:row>
      <xdr:rowOff>238126</xdr:rowOff>
    </xdr:to>
    <xdr:sp macro="" textlink="">
      <xdr:nvSpPr>
        <xdr:cNvPr id="342" name="AutoShape 1" hidden="1"/>
        <xdr:cNvSpPr>
          <a:spLocks noChangeAspect="1" noChangeArrowheads="1"/>
        </xdr:cNvSpPr>
      </xdr:nvSpPr>
      <xdr:spPr bwMode="auto">
        <a:xfrm>
          <a:off x="3390900" y="742950"/>
          <a:ext cx="160612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255553</xdr:colOff>
      <xdr:row>4</xdr:row>
      <xdr:rowOff>276226</xdr:rowOff>
    </xdr:to>
    <xdr:sp macro="" textlink="">
      <xdr:nvSpPr>
        <xdr:cNvPr id="343" name="AutoShape 1" hidden="1"/>
        <xdr:cNvSpPr>
          <a:spLocks noChangeAspect="1" noChangeArrowheads="1"/>
        </xdr:cNvSpPr>
      </xdr:nvSpPr>
      <xdr:spPr bwMode="auto">
        <a:xfrm>
          <a:off x="3390900" y="742950"/>
          <a:ext cx="15108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255553</xdr:colOff>
      <xdr:row>4</xdr:row>
      <xdr:rowOff>238126</xdr:rowOff>
    </xdr:to>
    <xdr:sp macro="" textlink="">
      <xdr:nvSpPr>
        <xdr:cNvPr id="344" name="AutoShape 1" hidden="1"/>
        <xdr:cNvSpPr>
          <a:spLocks noChangeAspect="1" noChangeArrowheads="1"/>
        </xdr:cNvSpPr>
      </xdr:nvSpPr>
      <xdr:spPr bwMode="auto">
        <a:xfrm>
          <a:off x="3390900" y="742950"/>
          <a:ext cx="15108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255553</xdr:colOff>
      <xdr:row>4</xdr:row>
      <xdr:rowOff>238126</xdr:rowOff>
    </xdr:to>
    <xdr:sp macro="" textlink="">
      <xdr:nvSpPr>
        <xdr:cNvPr id="345" name="AutoShape 1" hidden="1"/>
        <xdr:cNvSpPr>
          <a:spLocks noChangeAspect="1" noChangeArrowheads="1"/>
        </xdr:cNvSpPr>
      </xdr:nvSpPr>
      <xdr:spPr bwMode="auto">
        <a:xfrm>
          <a:off x="3390900" y="742950"/>
          <a:ext cx="15108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350803</xdr:colOff>
      <xdr:row>4</xdr:row>
      <xdr:rowOff>238126</xdr:rowOff>
    </xdr:to>
    <xdr:sp macro="" textlink="">
      <xdr:nvSpPr>
        <xdr:cNvPr id="346" name="AutoShape 1" hidden="1"/>
        <xdr:cNvSpPr>
          <a:spLocks noChangeAspect="1" noChangeArrowheads="1"/>
        </xdr:cNvSpPr>
      </xdr:nvSpPr>
      <xdr:spPr bwMode="auto">
        <a:xfrm>
          <a:off x="3390900" y="742950"/>
          <a:ext cx="160612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255553</xdr:colOff>
      <xdr:row>4</xdr:row>
      <xdr:rowOff>276226</xdr:rowOff>
    </xdr:to>
    <xdr:sp macro="" textlink="">
      <xdr:nvSpPr>
        <xdr:cNvPr id="347" name="AutoShape 1" hidden="1"/>
        <xdr:cNvSpPr>
          <a:spLocks noChangeAspect="1" noChangeArrowheads="1"/>
        </xdr:cNvSpPr>
      </xdr:nvSpPr>
      <xdr:spPr bwMode="auto">
        <a:xfrm>
          <a:off x="3390900" y="742950"/>
          <a:ext cx="15108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274603</xdr:colOff>
      <xdr:row>4</xdr:row>
      <xdr:rowOff>238126</xdr:rowOff>
    </xdr:to>
    <xdr:sp macro="" textlink="">
      <xdr:nvSpPr>
        <xdr:cNvPr id="348" name="AutoShape 1" hidden="1"/>
        <xdr:cNvSpPr>
          <a:spLocks noChangeAspect="1" noChangeArrowheads="1"/>
        </xdr:cNvSpPr>
      </xdr:nvSpPr>
      <xdr:spPr bwMode="auto">
        <a:xfrm>
          <a:off x="3390900" y="742950"/>
          <a:ext cx="152992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179353</xdr:colOff>
      <xdr:row>4</xdr:row>
      <xdr:rowOff>276226</xdr:rowOff>
    </xdr:to>
    <xdr:sp macro="" textlink="">
      <xdr:nvSpPr>
        <xdr:cNvPr id="349" name="AutoShape 1" hidden="1"/>
        <xdr:cNvSpPr>
          <a:spLocks noChangeAspect="1" noChangeArrowheads="1"/>
        </xdr:cNvSpPr>
      </xdr:nvSpPr>
      <xdr:spPr bwMode="auto">
        <a:xfrm>
          <a:off x="3390900" y="742950"/>
          <a:ext cx="1434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179353</xdr:colOff>
      <xdr:row>4</xdr:row>
      <xdr:rowOff>238126</xdr:rowOff>
    </xdr:to>
    <xdr:sp macro="" textlink="">
      <xdr:nvSpPr>
        <xdr:cNvPr id="350" name="AutoShape 1" hidden="1"/>
        <xdr:cNvSpPr>
          <a:spLocks noChangeAspect="1" noChangeArrowheads="1"/>
        </xdr:cNvSpPr>
      </xdr:nvSpPr>
      <xdr:spPr bwMode="auto">
        <a:xfrm>
          <a:off x="3390900" y="742950"/>
          <a:ext cx="1434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179353</xdr:colOff>
      <xdr:row>4</xdr:row>
      <xdr:rowOff>238126</xdr:rowOff>
    </xdr:to>
    <xdr:sp macro="" textlink="">
      <xdr:nvSpPr>
        <xdr:cNvPr id="351" name="AutoShape 1" hidden="1"/>
        <xdr:cNvSpPr>
          <a:spLocks noChangeAspect="1" noChangeArrowheads="1"/>
        </xdr:cNvSpPr>
      </xdr:nvSpPr>
      <xdr:spPr bwMode="auto">
        <a:xfrm>
          <a:off x="3390900" y="742950"/>
          <a:ext cx="1434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274603</xdr:colOff>
      <xdr:row>4</xdr:row>
      <xdr:rowOff>238126</xdr:rowOff>
    </xdr:to>
    <xdr:sp macro="" textlink="">
      <xdr:nvSpPr>
        <xdr:cNvPr id="352" name="AutoShape 1" hidden="1"/>
        <xdr:cNvSpPr>
          <a:spLocks noChangeAspect="1" noChangeArrowheads="1"/>
        </xdr:cNvSpPr>
      </xdr:nvSpPr>
      <xdr:spPr bwMode="auto">
        <a:xfrm>
          <a:off x="3390900" y="742950"/>
          <a:ext cx="1529925" cy="923925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303901</xdr:rowOff>
    </xdr:from>
    <xdr:to>
      <xdr:col>5</xdr:col>
      <xdr:colOff>169015</xdr:colOff>
      <xdr:row>4</xdr:row>
      <xdr:rowOff>284852</xdr:rowOff>
    </xdr:to>
    <xdr:sp macro="" textlink="">
      <xdr:nvSpPr>
        <xdr:cNvPr id="353" name="AutoShape 1" hidden="1"/>
        <xdr:cNvSpPr>
          <a:spLocks noChangeAspect="1" noChangeArrowheads="1"/>
        </xdr:cNvSpPr>
      </xdr:nvSpPr>
      <xdr:spPr bwMode="auto">
        <a:xfrm>
          <a:off x="5771072" y="614452"/>
          <a:ext cx="14652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350803</xdr:colOff>
      <xdr:row>4</xdr:row>
      <xdr:rowOff>238126</xdr:rowOff>
    </xdr:to>
    <xdr:sp macro="" textlink="">
      <xdr:nvSpPr>
        <xdr:cNvPr id="354" name="AutoShape 1" hidden="1"/>
        <xdr:cNvSpPr>
          <a:spLocks noChangeAspect="1" noChangeArrowheads="1"/>
        </xdr:cNvSpPr>
      </xdr:nvSpPr>
      <xdr:spPr bwMode="auto">
        <a:xfrm>
          <a:off x="3390900" y="742950"/>
          <a:ext cx="160612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255553</xdr:colOff>
      <xdr:row>4</xdr:row>
      <xdr:rowOff>276226</xdr:rowOff>
    </xdr:to>
    <xdr:sp macro="" textlink="">
      <xdr:nvSpPr>
        <xdr:cNvPr id="355" name="AutoShape 1" hidden="1"/>
        <xdr:cNvSpPr>
          <a:spLocks noChangeAspect="1" noChangeArrowheads="1"/>
        </xdr:cNvSpPr>
      </xdr:nvSpPr>
      <xdr:spPr bwMode="auto">
        <a:xfrm>
          <a:off x="3390900" y="742950"/>
          <a:ext cx="15108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59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360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61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62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63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364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65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366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67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68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69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370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71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372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73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74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75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376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77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378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79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80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81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382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83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384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85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86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87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388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89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390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91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92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1204509</xdr:colOff>
      <xdr:row>4</xdr:row>
      <xdr:rowOff>238126</xdr:rowOff>
    </xdr:to>
    <xdr:sp macro="" textlink="">
      <xdr:nvSpPr>
        <xdr:cNvPr id="393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1204509</xdr:colOff>
      <xdr:row>4</xdr:row>
      <xdr:rowOff>276226</xdr:rowOff>
    </xdr:to>
    <xdr:sp macro="" textlink="">
      <xdr:nvSpPr>
        <xdr:cNvPr id="394" name="AutoShape 1" hidden="1"/>
        <xdr:cNvSpPr>
          <a:spLocks noChangeAspect="1" noChangeArrowheads="1"/>
        </xdr:cNvSpPr>
      </xdr:nvSpPr>
      <xdr:spPr bwMode="auto">
        <a:xfrm>
          <a:off x="3390900" y="742950"/>
          <a:ext cx="120967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66785</xdr:colOff>
      <xdr:row>4</xdr:row>
      <xdr:rowOff>238126</xdr:rowOff>
    </xdr:to>
    <xdr:sp macro="" textlink="">
      <xdr:nvSpPr>
        <xdr:cNvPr id="396" name="AutoShape 1" hidden="1"/>
        <xdr:cNvSpPr>
          <a:spLocks noChangeAspect="1" noChangeArrowheads="1"/>
        </xdr:cNvSpPr>
      </xdr:nvSpPr>
      <xdr:spPr bwMode="auto">
        <a:xfrm>
          <a:off x="3390900" y="742950"/>
          <a:ext cx="132210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1221691</xdr:colOff>
      <xdr:row>4</xdr:row>
      <xdr:rowOff>276226</xdr:rowOff>
    </xdr:to>
    <xdr:sp macro="" textlink="">
      <xdr:nvSpPr>
        <xdr:cNvPr id="397" name="AutoShape 1" hidden="1"/>
        <xdr:cNvSpPr>
          <a:spLocks noChangeAspect="1" noChangeArrowheads="1"/>
        </xdr:cNvSpPr>
      </xdr:nvSpPr>
      <xdr:spPr bwMode="auto">
        <a:xfrm>
          <a:off x="3390900" y="742950"/>
          <a:ext cx="12268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1221691</xdr:colOff>
      <xdr:row>4</xdr:row>
      <xdr:rowOff>238126</xdr:rowOff>
    </xdr:to>
    <xdr:sp macro="" textlink="">
      <xdr:nvSpPr>
        <xdr:cNvPr id="398" name="AutoShape 1" hidden="1"/>
        <xdr:cNvSpPr>
          <a:spLocks noChangeAspect="1" noChangeArrowheads="1"/>
        </xdr:cNvSpPr>
      </xdr:nvSpPr>
      <xdr:spPr bwMode="auto">
        <a:xfrm>
          <a:off x="3390900" y="742950"/>
          <a:ext cx="12268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1221691</xdr:colOff>
      <xdr:row>4</xdr:row>
      <xdr:rowOff>238126</xdr:rowOff>
    </xdr:to>
    <xdr:sp macro="" textlink="">
      <xdr:nvSpPr>
        <xdr:cNvPr id="399" name="AutoShape 1" hidden="1"/>
        <xdr:cNvSpPr>
          <a:spLocks noChangeAspect="1" noChangeArrowheads="1"/>
        </xdr:cNvSpPr>
      </xdr:nvSpPr>
      <xdr:spPr bwMode="auto">
        <a:xfrm>
          <a:off x="3390900" y="742950"/>
          <a:ext cx="12268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66785</xdr:colOff>
      <xdr:row>4</xdr:row>
      <xdr:rowOff>238126</xdr:rowOff>
    </xdr:to>
    <xdr:sp macro="" textlink="">
      <xdr:nvSpPr>
        <xdr:cNvPr id="400" name="AutoShape 1" hidden="1"/>
        <xdr:cNvSpPr>
          <a:spLocks noChangeAspect="1" noChangeArrowheads="1"/>
        </xdr:cNvSpPr>
      </xdr:nvSpPr>
      <xdr:spPr bwMode="auto">
        <a:xfrm>
          <a:off x="3390900" y="742950"/>
          <a:ext cx="132210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1221691</xdr:colOff>
      <xdr:row>4</xdr:row>
      <xdr:rowOff>276226</xdr:rowOff>
    </xdr:to>
    <xdr:sp macro="" textlink="">
      <xdr:nvSpPr>
        <xdr:cNvPr id="401" name="AutoShape 1" hidden="1"/>
        <xdr:cNvSpPr>
          <a:spLocks noChangeAspect="1" noChangeArrowheads="1"/>
        </xdr:cNvSpPr>
      </xdr:nvSpPr>
      <xdr:spPr bwMode="auto">
        <a:xfrm>
          <a:off x="3390900" y="742950"/>
          <a:ext cx="12268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142985</xdr:colOff>
      <xdr:row>4</xdr:row>
      <xdr:rowOff>238126</xdr:rowOff>
    </xdr:to>
    <xdr:sp macro="" textlink="">
      <xdr:nvSpPr>
        <xdr:cNvPr id="402" name="AutoShape 1" hidden="1"/>
        <xdr:cNvSpPr>
          <a:spLocks noChangeAspect="1" noChangeArrowheads="1"/>
        </xdr:cNvSpPr>
      </xdr:nvSpPr>
      <xdr:spPr bwMode="auto">
        <a:xfrm>
          <a:off x="3390900" y="742950"/>
          <a:ext cx="139830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47735</xdr:colOff>
      <xdr:row>4</xdr:row>
      <xdr:rowOff>276226</xdr:rowOff>
    </xdr:to>
    <xdr:sp macro="" textlink="">
      <xdr:nvSpPr>
        <xdr:cNvPr id="403" name="AutoShape 1" hidden="1"/>
        <xdr:cNvSpPr>
          <a:spLocks noChangeAspect="1" noChangeArrowheads="1"/>
        </xdr:cNvSpPr>
      </xdr:nvSpPr>
      <xdr:spPr bwMode="auto">
        <a:xfrm>
          <a:off x="3390900" y="742950"/>
          <a:ext cx="13030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47735</xdr:colOff>
      <xdr:row>4</xdr:row>
      <xdr:rowOff>238126</xdr:rowOff>
    </xdr:to>
    <xdr:sp macro="" textlink="">
      <xdr:nvSpPr>
        <xdr:cNvPr id="404" name="AutoShape 1" hidden="1"/>
        <xdr:cNvSpPr>
          <a:spLocks noChangeAspect="1" noChangeArrowheads="1"/>
        </xdr:cNvSpPr>
      </xdr:nvSpPr>
      <xdr:spPr bwMode="auto">
        <a:xfrm>
          <a:off x="3390900" y="742950"/>
          <a:ext cx="13030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47735</xdr:colOff>
      <xdr:row>4</xdr:row>
      <xdr:rowOff>238126</xdr:rowOff>
    </xdr:to>
    <xdr:sp macro="" textlink="">
      <xdr:nvSpPr>
        <xdr:cNvPr id="405" name="AutoShape 1" hidden="1"/>
        <xdr:cNvSpPr>
          <a:spLocks noChangeAspect="1" noChangeArrowheads="1"/>
        </xdr:cNvSpPr>
      </xdr:nvSpPr>
      <xdr:spPr bwMode="auto">
        <a:xfrm>
          <a:off x="3390900" y="742950"/>
          <a:ext cx="13030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142985</xdr:colOff>
      <xdr:row>4</xdr:row>
      <xdr:rowOff>238126</xdr:rowOff>
    </xdr:to>
    <xdr:sp macro="" textlink="">
      <xdr:nvSpPr>
        <xdr:cNvPr id="406" name="AutoShape 1" hidden="1"/>
        <xdr:cNvSpPr>
          <a:spLocks noChangeAspect="1" noChangeArrowheads="1"/>
        </xdr:cNvSpPr>
      </xdr:nvSpPr>
      <xdr:spPr bwMode="auto">
        <a:xfrm>
          <a:off x="3390900" y="742950"/>
          <a:ext cx="139830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47735</xdr:colOff>
      <xdr:row>4</xdr:row>
      <xdr:rowOff>276226</xdr:rowOff>
    </xdr:to>
    <xdr:sp macro="" textlink="">
      <xdr:nvSpPr>
        <xdr:cNvPr id="407" name="AutoShape 1" hidden="1"/>
        <xdr:cNvSpPr>
          <a:spLocks noChangeAspect="1" noChangeArrowheads="1"/>
        </xdr:cNvSpPr>
      </xdr:nvSpPr>
      <xdr:spPr bwMode="auto">
        <a:xfrm>
          <a:off x="3390900" y="742950"/>
          <a:ext cx="13030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66785</xdr:colOff>
      <xdr:row>4</xdr:row>
      <xdr:rowOff>238126</xdr:rowOff>
    </xdr:to>
    <xdr:sp macro="" textlink="">
      <xdr:nvSpPr>
        <xdr:cNvPr id="408" name="AutoShape 1" hidden="1"/>
        <xdr:cNvSpPr>
          <a:spLocks noChangeAspect="1" noChangeArrowheads="1"/>
        </xdr:cNvSpPr>
      </xdr:nvSpPr>
      <xdr:spPr bwMode="auto">
        <a:xfrm>
          <a:off x="3390900" y="742950"/>
          <a:ext cx="132210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1221691</xdr:colOff>
      <xdr:row>4</xdr:row>
      <xdr:rowOff>276226</xdr:rowOff>
    </xdr:to>
    <xdr:sp macro="" textlink="">
      <xdr:nvSpPr>
        <xdr:cNvPr id="409" name="AutoShape 1" hidden="1"/>
        <xdr:cNvSpPr>
          <a:spLocks noChangeAspect="1" noChangeArrowheads="1"/>
        </xdr:cNvSpPr>
      </xdr:nvSpPr>
      <xdr:spPr bwMode="auto">
        <a:xfrm>
          <a:off x="3390900" y="742950"/>
          <a:ext cx="12268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1221691</xdr:colOff>
      <xdr:row>4</xdr:row>
      <xdr:rowOff>238126</xdr:rowOff>
    </xdr:to>
    <xdr:sp macro="" textlink="">
      <xdr:nvSpPr>
        <xdr:cNvPr id="410" name="AutoShape 1" hidden="1"/>
        <xdr:cNvSpPr>
          <a:spLocks noChangeAspect="1" noChangeArrowheads="1"/>
        </xdr:cNvSpPr>
      </xdr:nvSpPr>
      <xdr:spPr bwMode="auto">
        <a:xfrm>
          <a:off x="3390900" y="742950"/>
          <a:ext cx="12268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1221691</xdr:colOff>
      <xdr:row>4</xdr:row>
      <xdr:rowOff>238126</xdr:rowOff>
    </xdr:to>
    <xdr:sp macro="" textlink="">
      <xdr:nvSpPr>
        <xdr:cNvPr id="411" name="AutoShape 1" hidden="1"/>
        <xdr:cNvSpPr>
          <a:spLocks noChangeAspect="1" noChangeArrowheads="1"/>
        </xdr:cNvSpPr>
      </xdr:nvSpPr>
      <xdr:spPr bwMode="auto">
        <a:xfrm>
          <a:off x="3390900" y="742950"/>
          <a:ext cx="12268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66785</xdr:colOff>
      <xdr:row>4</xdr:row>
      <xdr:rowOff>238126</xdr:rowOff>
    </xdr:to>
    <xdr:sp macro="" textlink="">
      <xdr:nvSpPr>
        <xdr:cNvPr id="412" name="AutoShape 1" hidden="1"/>
        <xdr:cNvSpPr>
          <a:spLocks noChangeAspect="1" noChangeArrowheads="1"/>
        </xdr:cNvSpPr>
      </xdr:nvSpPr>
      <xdr:spPr bwMode="auto">
        <a:xfrm>
          <a:off x="3390900" y="742950"/>
          <a:ext cx="132210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1221691</xdr:colOff>
      <xdr:row>4</xdr:row>
      <xdr:rowOff>276226</xdr:rowOff>
    </xdr:to>
    <xdr:sp macro="" textlink="">
      <xdr:nvSpPr>
        <xdr:cNvPr id="413" name="AutoShape 1" hidden="1"/>
        <xdr:cNvSpPr>
          <a:spLocks noChangeAspect="1" noChangeArrowheads="1"/>
        </xdr:cNvSpPr>
      </xdr:nvSpPr>
      <xdr:spPr bwMode="auto">
        <a:xfrm>
          <a:off x="3390900" y="742950"/>
          <a:ext cx="12268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142985</xdr:colOff>
      <xdr:row>4</xdr:row>
      <xdr:rowOff>238126</xdr:rowOff>
    </xdr:to>
    <xdr:sp macro="" textlink="">
      <xdr:nvSpPr>
        <xdr:cNvPr id="414" name="AutoShape 1" hidden="1"/>
        <xdr:cNvSpPr>
          <a:spLocks noChangeAspect="1" noChangeArrowheads="1"/>
        </xdr:cNvSpPr>
      </xdr:nvSpPr>
      <xdr:spPr bwMode="auto">
        <a:xfrm>
          <a:off x="3390900" y="742950"/>
          <a:ext cx="139830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47735</xdr:colOff>
      <xdr:row>4</xdr:row>
      <xdr:rowOff>276226</xdr:rowOff>
    </xdr:to>
    <xdr:sp macro="" textlink="">
      <xdr:nvSpPr>
        <xdr:cNvPr id="415" name="AutoShape 1" hidden="1"/>
        <xdr:cNvSpPr>
          <a:spLocks noChangeAspect="1" noChangeArrowheads="1"/>
        </xdr:cNvSpPr>
      </xdr:nvSpPr>
      <xdr:spPr bwMode="auto">
        <a:xfrm>
          <a:off x="3390900" y="742950"/>
          <a:ext cx="13030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47735</xdr:colOff>
      <xdr:row>4</xdr:row>
      <xdr:rowOff>238126</xdr:rowOff>
    </xdr:to>
    <xdr:sp macro="" textlink="">
      <xdr:nvSpPr>
        <xdr:cNvPr id="416" name="AutoShape 1" hidden="1"/>
        <xdr:cNvSpPr>
          <a:spLocks noChangeAspect="1" noChangeArrowheads="1"/>
        </xdr:cNvSpPr>
      </xdr:nvSpPr>
      <xdr:spPr bwMode="auto">
        <a:xfrm>
          <a:off x="3390900" y="742950"/>
          <a:ext cx="13030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47735</xdr:colOff>
      <xdr:row>4</xdr:row>
      <xdr:rowOff>238126</xdr:rowOff>
    </xdr:to>
    <xdr:sp macro="" textlink="">
      <xdr:nvSpPr>
        <xdr:cNvPr id="417" name="AutoShape 1" hidden="1"/>
        <xdr:cNvSpPr>
          <a:spLocks noChangeAspect="1" noChangeArrowheads="1"/>
        </xdr:cNvSpPr>
      </xdr:nvSpPr>
      <xdr:spPr bwMode="auto">
        <a:xfrm>
          <a:off x="3390900" y="742950"/>
          <a:ext cx="13030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142985</xdr:colOff>
      <xdr:row>4</xdr:row>
      <xdr:rowOff>238126</xdr:rowOff>
    </xdr:to>
    <xdr:sp macro="" textlink="">
      <xdr:nvSpPr>
        <xdr:cNvPr id="418" name="AutoShape 1" hidden="1"/>
        <xdr:cNvSpPr>
          <a:spLocks noChangeAspect="1" noChangeArrowheads="1"/>
        </xdr:cNvSpPr>
      </xdr:nvSpPr>
      <xdr:spPr bwMode="auto">
        <a:xfrm>
          <a:off x="3390900" y="742950"/>
          <a:ext cx="139830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47735</xdr:colOff>
      <xdr:row>4</xdr:row>
      <xdr:rowOff>276226</xdr:rowOff>
    </xdr:to>
    <xdr:sp macro="" textlink="">
      <xdr:nvSpPr>
        <xdr:cNvPr id="419" name="AutoShape 1" hidden="1"/>
        <xdr:cNvSpPr>
          <a:spLocks noChangeAspect="1" noChangeArrowheads="1"/>
        </xdr:cNvSpPr>
      </xdr:nvSpPr>
      <xdr:spPr bwMode="auto">
        <a:xfrm>
          <a:off x="3390900" y="742950"/>
          <a:ext cx="13030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66785</xdr:colOff>
      <xdr:row>4</xdr:row>
      <xdr:rowOff>238126</xdr:rowOff>
    </xdr:to>
    <xdr:sp macro="" textlink="">
      <xdr:nvSpPr>
        <xdr:cNvPr id="420" name="AutoShape 1" hidden="1"/>
        <xdr:cNvSpPr>
          <a:spLocks noChangeAspect="1" noChangeArrowheads="1"/>
        </xdr:cNvSpPr>
      </xdr:nvSpPr>
      <xdr:spPr bwMode="auto">
        <a:xfrm>
          <a:off x="3390900" y="742950"/>
          <a:ext cx="132210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1221691</xdr:colOff>
      <xdr:row>4</xdr:row>
      <xdr:rowOff>276226</xdr:rowOff>
    </xdr:to>
    <xdr:sp macro="" textlink="">
      <xdr:nvSpPr>
        <xdr:cNvPr id="421" name="AutoShape 1" hidden="1"/>
        <xdr:cNvSpPr>
          <a:spLocks noChangeAspect="1" noChangeArrowheads="1"/>
        </xdr:cNvSpPr>
      </xdr:nvSpPr>
      <xdr:spPr bwMode="auto">
        <a:xfrm>
          <a:off x="3390900" y="742950"/>
          <a:ext cx="12268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1221691</xdr:colOff>
      <xdr:row>4</xdr:row>
      <xdr:rowOff>238126</xdr:rowOff>
    </xdr:to>
    <xdr:sp macro="" textlink="">
      <xdr:nvSpPr>
        <xdr:cNvPr id="422" name="AutoShape 1" hidden="1"/>
        <xdr:cNvSpPr>
          <a:spLocks noChangeAspect="1" noChangeArrowheads="1"/>
        </xdr:cNvSpPr>
      </xdr:nvSpPr>
      <xdr:spPr bwMode="auto">
        <a:xfrm>
          <a:off x="3390900" y="742950"/>
          <a:ext cx="12268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1221691</xdr:colOff>
      <xdr:row>4</xdr:row>
      <xdr:rowOff>238126</xdr:rowOff>
    </xdr:to>
    <xdr:sp macro="" textlink="">
      <xdr:nvSpPr>
        <xdr:cNvPr id="423" name="AutoShape 1" hidden="1"/>
        <xdr:cNvSpPr>
          <a:spLocks noChangeAspect="1" noChangeArrowheads="1"/>
        </xdr:cNvSpPr>
      </xdr:nvSpPr>
      <xdr:spPr bwMode="auto">
        <a:xfrm>
          <a:off x="3390900" y="742950"/>
          <a:ext cx="12268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1221691</xdr:colOff>
      <xdr:row>4</xdr:row>
      <xdr:rowOff>276226</xdr:rowOff>
    </xdr:to>
    <xdr:sp macro="" textlink="">
      <xdr:nvSpPr>
        <xdr:cNvPr id="425" name="AutoShape 1" hidden="1"/>
        <xdr:cNvSpPr>
          <a:spLocks noChangeAspect="1" noChangeArrowheads="1"/>
        </xdr:cNvSpPr>
      </xdr:nvSpPr>
      <xdr:spPr bwMode="auto">
        <a:xfrm>
          <a:off x="3390900" y="742950"/>
          <a:ext cx="12268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142985</xdr:colOff>
      <xdr:row>4</xdr:row>
      <xdr:rowOff>238126</xdr:rowOff>
    </xdr:to>
    <xdr:sp macro="" textlink="">
      <xdr:nvSpPr>
        <xdr:cNvPr id="426" name="AutoShape 1" hidden="1"/>
        <xdr:cNvSpPr>
          <a:spLocks noChangeAspect="1" noChangeArrowheads="1"/>
        </xdr:cNvSpPr>
      </xdr:nvSpPr>
      <xdr:spPr bwMode="auto">
        <a:xfrm>
          <a:off x="3390900" y="742950"/>
          <a:ext cx="139830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47735</xdr:colOff>
      <xdr:row>4</xdr:row>
      <xdr:rowOff>276226</xdr:rowOff>
    </xdr:to>
    <xdr:sp macro="" textlink="">
      <xdr:nvSpPr>
        <xdr:cNvPr id="427" name="AutoShape 1" hidden="1"/>
        <xdr:cNvSpPr>
          <a:spLocks noChangeAspect="1" noChangeArrowheads="1"/>
        </xdr:cNvSpPr>
      </xdr:nvSpPr>
      <xdr:spPr bwMode="auto">
        <a:xfrm>
          <a:off x="3390900" y="742950"/>
          <a:ext cx="13030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47735</xdr:colOff>
      <xdr:row>4</xdr:row>
      <xdr:rowOff>238126</xdr:rowOff>
    </xdr:to>
    <xdr:sp macro="" textlink="">
      <xdr:nvSpPr>
        <xdr:cNvPr id="428" name="AutoShape 1" hidden="1"/>
        <xdr:cNvSpPr>
          <a:spLocks noChangeAspect="1" noChangeArrowheads="1"/>
        </xdr:cNvSpPr>
      </xdr:nvSpPr>
      <xdr:spPr bwMode="auto">
        <a:xfrm>
          <a:off x="3390900" y="742950"/>
          <a:ext cx="1303057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1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32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3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4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5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36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7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38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9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0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1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42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3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44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5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6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7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48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9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50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51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52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53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54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55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56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57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58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59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60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61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62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63" name="AutoShape 1" hidden="1"/>
        <xdr:cNvSpPr>
          <a:spLocks noChangeAspect="1" noChangeArrowheads="1"/>
        </xdr:cNvSpPr>
      </xdr:nvSpPr>
      <xdr:spPr bwMode="auto">
        <a:xfrm>
          <a:off x="3390900" y="742950"/>
          <a:ext cx="910070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1202639</xdr:colOff>
      <xdr:row>4</xdr:row>
      <xdr:rowOff>238126</xdr:rowOff>
    </xdr:to>
    <xdr:sp macro="" textlink="">
      <xdr:nvSpPr>
        <xdr:cNvPr id="467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1126439</xdr:colOff>
      <xdr:row>4</xdr:row>
      <xdr:rowOff>276226</xdr:rowOff>
    </xdr:to>
    <xdr:sp macro="" textlink="">
      <xdr:nvSpPr>
        <xdr:cNvPr id="468" name="AutoShape 1" hidden="1"/>
        <xdr:cNvSpPr>
          <a:spLocks noChangeAspect="1" noChangeArrowheads="1"/>
        </xdr:cNvSpPr>
      </xdr:nvSpPr>
      <xdr:spPr bwMode="auto">
        <a:xfrm>
          <a:off x="3390900" y="742950"/>
          <a:ext cx="11316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1126439</xdr:colOff>
      <xdr:row>4</xdr:row>
      <xdr:rowOff>238126</xdr:rowOff>
    </xdr:to>
    <xdr:sp macro="" textlink="">
      <xdr:nvSpPr>
        <xdr:cNvPr id="469" name="AutoShape 1" hidden="1"/>
        <xdr:cNvSpPr>
          <a:spLocks noChangeAspect="1" noChangeArrowheads="1"/>
        </xdr:cNvSpPr>
      </xdr:nvSpPr>
      <xdr:spPr bwMode="auto">
        <a:xfrm>
          <a:off x="3390900" y="742950"/>
          <a:ext cx="11316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1126439</xdr:colOff>
      <xdr:row>4</xdr:row>
      <xdr:rowOff>238126</xdr:rowOff>
    </xdr:to>
    <xdr:sp macro="" textlink="">
      <xdr:nvSpPr>
        <xdr:cNvPr id="470" name="AutoShape 1" hidden="1"/>
        <xdr:cNvSpPr>
          <a:spLocks noChangeAspect="1" noChangeArrowheads="1"/>
        </xdr:cNvSpPr>
      </xdr:nvSpPr>
      <xdr:spPr bwMode="auto">
        <a:xfrm>
          <a:off x="3390900" y="742950"/>
          <a:ext cx="11316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1202639</xdr:colOff>
      <xdr:row>4</xdr:row>
      <xdr:rowOff>238126</xdr:rowOff>
    </xdr:to>
    <xdr:sp macro="" textlink="">
      <xdr:nvSpPr>
        <xdr:cNvPr id="471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1126439</xdr:colOff>
      <xdr:row>4</xdr:row>
      <xdr:rowOff>276226</xdr:rowOff>
    </xdr:to>
    <xdr:sp macro="" textlink="">
      <xdr:nvSpPr>
        <xdr:cNvPr id="472" name="AutoShape 1" hidden="1"/>
        <xdr:cNvSpPr>
          <a:spLocks noChangeAspect="1" noChangeArrowheads="1"/>
        </xdr:cNvSpPr>
      </xdr:nvSpPr>
      <xdr:spPr bwMode="auto">
        <a:xfrm>
          <a:off x="3390900" y="742950"/>
          <a:ext cx="11316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1202639</xdr:colOff>
      <xdr:row>4</xdr:row>
      <xdr:rowOff>238126</xdr:rowOff>
    </xdr:to>
    <xdr:sp macro="" textlink="">
      <xdr:nvSpPr>
        <xdr:cNvPr id="473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1202639</xdr:colOff>
      <xdr:row>4</xdr:row>
      <xdr:rowOff>276226</xdr:rowOff>
    </xdr:to>
    <xdr:sp macro="" textlink="">
      <xdr:nvSpPr>
        <xdr:cNvPr id="474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1202639</xdr:colOff>
      <xdr:row>4</xdr:row>
      <xdr:rowOff>238126</xdr:rowOff>
    </xdr:to>
    <xdr:sp macro="" textlink="">
      <xdr:nvSpPr>
        <xdr:cNvPr id="475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1202639</xdr:colOff>
      <xdr:row>4</xdr:row>
      <xdr:rowOff>238126</xdr:rowOff>
    </xdr:to>
    <xdr:sp macro="" textlink="">
      <xdr:nvSpPr>
        <xdr:cNvPr id="476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1202639</xdr:colOff>
      <xdr:row>4</xdr:row>
      <xdr:rowOff>238126</xdr:rowOff>
    </xdr:to>
    <xdr:sp macro="" textlink="">
      <xdr:nvSpPr>
        <xdr:cNvPr id="477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1202639</xdr:colOff>
      <xdr:row>4</xdr:row>
      <xdr:rowOff>276226</xdr:rowOff>
    </xdr:to>
    <xdr:sp macro="" textlink="">
      <xdr:nvSpPr>
        <xdr:cNvPr id="478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1202639</xdr:colOff>
      <xdr:row>4</xdr:row>
      <xdr:rowOff>238126</xdr:rowOff>
    </xdr:to>
    <xdr:sp macro="" textlink="">
      <xdr:nvSpPr>
        <xdr:cNvPr id="479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1126439</xdr:colOff>
      <xdr:row>4</xdr:row>
      <xdr:rowOff>276226</xdr:rowOff>
    </xdr:to>
    <xdr:sp macro="" textlink="">
      <xdr:nvSpPr>
        <xdr:cNvPr id="480" name="AutoShape 1" hidden="1"/>
        <xdr:cNvSpPr>
          <a:spLocks noChangeAspect="1" noChangeArrowheads="1"/>
        </xdr:cNvSpPr>
      </xdr:nvSpPr>
      <xdr:spPr bwMode="auto">
        <a:xfrm>
          <a:off x="3390900" y="742950"/>
          <a:ext cx="11316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1126439</xdr:colOff>
      <xdr:row>4</xdr:row>
      <xdr:rowOff>238126</xdr:rowOff>
    </xdr:to>
    <xdr:sp macro="" textlink="">
      <xdr:nvSpPr>
        <xdr:cNvPr id="481" name="AutoShape 1" hidden="1"/>
        <xdr:cNvSpPr>
          <a:spLocks noChangeAspect="1" noChangeArrowheads="1"/>
        </xdr:cNvSpPr>
      </xdr:nvSpPr>
      <xdr:spPr bwMode="auto">
        <a:xfrm>
          <a:off x="3390900" y="742950"/>
          <a:ext cx="11316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1126439</xdr:colOff>
      <xdr:row>4</xdr:row>
      <xdr:rowOff>238126</xdr:rowOff>
    </xdr:to>
    <xdr:sp macro="" textlink="">
      <xdr:nvSpPr>
        <xdr:cNvPr id="482" name="AutoShape 1" hidden="1"/>
        <xdr:cNvSpPr>
          <a:spLocks noChangeAspect="1" noChangeArrowheads="1"/>
        </xdr:cNvSpPr>
      </xdr:nvSpPr>
      <xdr:spPr bwMode="auto">
        <a:xfrm>
          <a:off x="3390900" y="742950"/>
          <a:ext cx="11316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1202639</xdr:colOff>
      <xdr:row>4</xdr:row>
      <xdr:rowOff>238126</xdr:rowOff>
    </xdr:to>
    <xdr:sp macro="" textlink="">
      <xdr:nvSpPr>
        <xdr:cNvPr id="483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1126439</xdr:colOff>
      <xdr:row>4</xdr:row>
      <xdr:rowOff>276226</xdr:rowOff>
    </xdr:to>
    <xdr:sp macro="" textlink="">
      <xdr:nvSpPr>
        <xdr:cNvPr id="484" name="AutoShape 1" hidden="1"/>
        <xdr:cNvSpPr>
          <a:spLocks noChangeAspect="1" noChangeArrowheads="1"/>
        </xdr:cNvSpPr>
      </xdr:nvSpPr>
      <xdr:spPr bwMode="auto">
        <a:xfrm>
          <a:off x="3390900" y="742950"/>
          <a:ext cx="11316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1202639</xdr:colOff>
      <xdr:row>4</xdr:row>
      <xdr:rowOff>238126</xdr:rowOff>
    </xdr:to>
    <xdr:sp macro="" textlink="">
      <xdr:nvSpPr>
        <xdr:cNvPr id="485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1202639</xdr:colOff>
      <xdr:row>4</xdr:row>
      <xdr:rowOff>276226</xdr:rowOff>
    </xdr:to>
    <xdr:sp macro="" textlink="">
      <xdr:nvSpPr>
        <xdr:cNvPr id="486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1202639</xdr:colOff>
      <xdr:row>4</xdr:row>
      <xdr:rowOff>238126</xdr:rowOff>
    </xdr:to>
    <xdr:sp macro="" textlink="">
      <xdr:nvSpPr>
        <xdr:cNvPr id="487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1202639</xdr:colOff>
      <xdr:row>4</xdr:row>
      <xdr:rowOff>238126</xdr:rowOff>
    </xdr:to>
    <xdr:sp macro="" textlink="">
      <xdr:nvSpPr>
        <xdr:cNvPr id="488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1202639</xdr:colOff>
      <xdr:row>4</xdr:row>
      <xdr:rowOff>238126</xdr:rowOff>
    </xdr:to>
    <xdr:sp macro="" textlink="">
      <xdr:nvSpPr>
        <xdr:cNvPr id="489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1202639</xdr:colOff>
      <xdr:row>4</xdr:row>
      <xdr:rowOff>276226</xdr:rowOff>
    </xdr:to>
    <xdr:sp macro="" textlink="">
      <xdr:nvSpPr>
        <xdr:cNvPr id="490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1202639</xdr:colOff>
      <xdr:row>4</xdr:row>
      <xdr:rowOff>238126</xdr:rowOff>
    </xdr:to>
    <xdr:sp macro="" textlink="">
      <xdr:nvSpPr>
        <xdr:cNvPr id="491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1126439</xdr:colOff>
      <xdr:row>4</xdr:row>
      <xdr:rowOff>276226</xdr:rowOff>
    </xdr:to>
    <xdr:sp macro="" textlink="">
      <xdr:nvSpPr>
        <xdr:cNvPr id="492" name="AutoShape 1" hidden="1"/>
        <xdr:cNvSpPr>
          <a:spLocks noChangeAspect="1" noChangeArrowheads="1"/>
        </xdr:cNvSpPr>
      </xdr:nvSpPr>
      <xdr:spPr bwMode="auto">
        <a:xfrm>
          <a:off x="3390900" y="742950"/>
          <a:ext cx="11316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1126439</xdr:colOff>
      <xdr:row>4</xdr:row>
      <xdr:rowOff>238126</xdr:rowOff>
    </xdr:to>
    <xdr:sp macro="" textlink="">
      <xdr:nvSpPr>
        <xdr:cNvPr id="493" name="AutoShape 1" hidden="1"/>
        <xdr:cNvSpPr>
          <a:spLocks noChangeAspect="1" noChangeArrowheads="1"/>
        </xdr:cNvSpPr>
      </xdr:nvSpPr>
      <xdr:spPr bwMode="auto">
        <a:xfrm>
          <a:off x="3390900" y="742950"/>
          <a:ext cx="11316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1126439</xdr:colOff>
      <xdr:row>4</xdr:row>
      <xdr:rowOff>238126</xdr:rowOff>
    </xdr:to>
    <xdr:sp macro="" textlink="">
      <xdr:nvSpPr>
        <xdr:cNvPr id="494" name="AutoShape 1" hidden="1"/>
        <xdr:cNvSpPr>
          <a:spLocks noChangeAspect="1" noChangeArrowheads="1"/>
        </xdr:cNvSpPr>
      </xdr:nvSpPr>
      <xdr:spPr bwMode="auto">
        <a:xfrm>
          <a:off x="3390900" y="742950"/>
          <a:ext cx="11316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1202639</xdr:colOff>
      <xdr:row>4</xdr:row>
      <xdr:rowOff>238126</xdr:rowOff>
    </xdr:to>
    <xdr:sp macro="" textlink="">
      <xdr:nvSpPr>
        <xdr:cNvPr id="495" name="AutoShape 1" hidden="1"/>
        <xdr:cNvSpPr>
          <a:spLocks noChangeAspect="1" noChangeArrowheads="1"/>
        </xdr:cNvSpPr>
      </xdr:nvSpPr>
      <xdr:spPr bwMode="auto">
        <a:xfrm>
          <a:off x="3390900" y="742950"/>
          <a:ext cx="1207805" cy="9239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1126439</xdr:colOff>
      <xdr:row>4</xdr:row>
      <xdr:rowOff>276226</xdr:rowOff>
    </xdr:to>
    <xdr:sp macro="" textlink="">
      <xdr:nvSpPr>
        <xdr:cNvPr id="496" name="AutoShape 1" hidden="1"/>
        <xdr:cNvSpPr>
          <a:spLocks noChangeAspect="1" noChangeArrowheads="1"/>
        </xdr:cNvSpPr>
      </xdr:nvSpPr>
      <xdr:spPr bwMode="auto">
        <a:xfrm>
          <a:off x="3390900" y="742950"/>
          <a:ext cx="1131605" cy="9239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49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476498</xdr:colOff>
      <xdr:row>4</xdr:row>
      <xdr:rowOff>276226</xdr:rowOff>
    </xdr:to>
    <xdr:sp macro="" textlink="">
      <xdr:nvSpPr>
        <xdr:cNvPr id="49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49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0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0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476498</xdr:colOff>
      <xdr:row>4</xdr:row>
      <xdr:rowOff>276226</xdr:rowOff>
    </xdr:to>
    <xdr:sp macro="" textlink="">
      <xdr:nvSpPr>
        <xdr:cNvPr id="50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0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476498</xdr:colOff>
      <xdr:row>4</xdr:row>
      <xdr:rowOff>276226</xdr:rowOff>
    </xdr:to>
    <xdr:sp macro="" textlink="">
      <xdr:nvSpPr>
        <xdr:cNvPr id="50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0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0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476498</xdr:colOff>
      <xdr:row>4</xdr:row>
      <xdr:rowOff>276226</xdr:rowOff>
    </xdr:to>
    <xdr:sp macro="" textlink="">
      <xdr:nvSpPr>
        <xdr:cNvPr id="50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0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476498</xdr:colOff>
      <xdr:row>4</xdr:row>
      <xdr:rowOff>276226</xdr:rowOff>
    </xdr:to>
    <xdr:sp macro="" textlink="">
      <xdr:nvSpPr>
        <xdr:cNvPr id="51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1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1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1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476498</xdr:colOff>
      <xdr:row>4</xdr:row>
      <xdr:rowOff>276226</xdr:rowOff>
    </xdr:to>
    <xdr:sp macro="" textlink="">
      <xdr:nvSpPr>
        <xdr:cNvPr id="51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1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476498</xdr:colOff>
      <xdr:row>4</xdr:row>
      <xdr:rowOff>276226</xdr:rowOff>
    </xdr:to>
    <xdr:sp macro="" textlink="">
      <xdr:nvSpPr>
        <xdr:cNvPr id="51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1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1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1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476498</xdr:colOff>
      <xdr:row>4</xdr:row>
      <xdr:rowOff>276226</xdr:rowOff>
    </xdr:to>
    <xdr:sp macro="" textlink="">
      <xdr:nvSpPr>
        <xdr:cNvPr id="52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2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476498</xdr:colOff>
      <xdr:row>4</xdr:row>
      <xdr:rowOff>276226</xdr:rowOff>
    </xdr:to>
    <xdr:sp macro="" textlink="">
      <xdr:nvSpPr>
        <xdr:cNvPr id="52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2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2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2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476498</xdr:colOff>
      <xdr:row>4</xdr:row>
      <xdr:rowOff>276226</xdr:rowOff>
    </xdr:to>
    <xdr:sp macro="" textlink="">
      <xdr:nvSpPr>
        <xdr:cNvPr id="52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2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476498</xdr:colOff>
      <xdr:row>4</xdr:row>
      <xdr:rowOff>276226</xdr:rowOff>
    </xdr:to>
    <xdr:sp macro="" textlink="">
      <xdr:nvSpPr>
        <xdr:cNvPr id="52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2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3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476498</xdr:colOff>
      <xdr:row>4</xdr:row>
      <xdr:rowOff>238126</xdr:rowOff>
    </xdr:to>
    <xdr:sp macro="" textlink="">
      <xdr:nvSpPr>
        <xdr:cNvPr id="53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476498</xdr:colOff>
      <xdr:row>4</xdr:row>
      <xdr:rowOff>276226</xdr:rowOff>
    </xdr:to>
    <xdr:sp macro="" textlink="">
      <xdr:nvSpPr>
        <xdr:cNvPr id="53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933804</xdr:colOff>
      <xdr:row>4</xdr:row>
      <xdr:rowOff>238126</xdr:rowOff>
    </xdr:to>
    <xdr:sp macro="" textlink="">
      <xdr:nvSpPr>
        <xdr:cNvPr id="53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808003</xdr:colOff>
      <xdr:row>4</xdr:row>
      <xdr:rowOff>276226</xdr:rowOff>
    </xdr:to>
    <xdr:sp macro="" textlink="">
      <xdr:nvSpPr>
        <xdr:cNvPr id="534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808003</xdr:colOff>
      <xdr:row>4</xdr:row>
      <xdr:rowOff>238126</xdr:rowOff>
    </xdr:to>
    <xdr:sp macro="" textlink="">
      <xdr:nvSpPr>
        <xdr:cNvPr id="535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808003</xdr:colOff>
      <xdr:row>4</xdr:row>
      <xdr:rowOff>238126</xdr:rowOff>
    </xdr:to>
    <xdr:sp macro="" textlink="">
      <xdr:nvSpPr>
        <xdr:cNvPr id="536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933804</xdr:colOff>
      <xdr:row>4</xdr:row>
      <xdr:rowOff>238126</xdr:rowOff>
    </xdr:to>
    <xdr:sp macro="" textlink="">
      <xdr:nvSpPr>
        <xdr:cNvPr id="53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808003</xdr:colOff>
      <xdr:row>4</xdr:row>
      <xdr:rowOff>276226</xdr:rowOff>
    </xdr:to>
    <xdr:sp macro="" textlink="">
      <xdr:nvSpPr>
        <xdr:cNvPr id="53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964407</xdr:colOff>
      <xdr:row>4</xdr:row>
      <xdr:rowOff>238126</xdr:rowOff>
    </xdr:to>
    <xdr:sp macro="" textlink="">
      <xdr:nvSpPr>
        <xdr:cNvPr id="539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914754</xdr:colOff>
      <xdr:row>4</xdr:row>
      <xdr:rowOff>276226</xdr:rowOff>
    </xdr:to>
    <xdr:sp macro="" textlink="">
      <xdr:nvSpPr>
        <xdr:cNvPr id="540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914754</xdr:colOff>
      <xdr:row>4</xdr:row>
      <xdr:rowOff>238126</xdr:rowOff>
    </xdr:to>
    <xdr:sp macro="" textlink="">
      <xdr:nvSpPr>
        <xdr:cNvPr id="541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914754</xdr:colOff>
      <xdr:row>4</xdr:row>
      <xdr:rowOff>238126</xdr:rowOff>
    </xdr:to>
    <xdr:sp macro="" textlink="">
      <xdr:nvSpPr>
        <xdr:cNvPr id="542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964407</xdr:colOff>
      <xdr:row>4</xdr:row>
      <xdr:rowOff>238126</xdr:rowOff>
    </xdr:to>
    <xdr:sp macro="" textlink="">
      <xdr:nvSpPr>
        <xdr:cNvPr id="543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914754</xdr:colOff>
      <xdr:row>4</xdr:row>
      <xdr:rowOff>276226</xdr:rowOff>
    </xdr:to>
    <xdr:sp macro="" textlink="">
      <xdr:nvSpPr>
        <xdr:cNvPr id="544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933804</xdr:colOff>
      <xdr:row>4</xdr:row>
      <xdr:rowOff>238126</xdr:rowOff>
    </xdr:to>
    <xdr:sp macro="" textlink="">
      <xdr:nvSpPr>
        <xdr:cNvPr id="54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808003</xdr:colOff>
      <xdr:row>4</xdr:row>
      <xdr:rowOff>276226</xdr:rowOff>
    </xdr:to>
    <xdr:sp macro="" textlink="">
      <xdr:nvSpPr>
        <xdr:cNvPr id="546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808003</xdr:colOff>
      <xdr:row>4</xdr:row>
      <xdr:rowOff>238126</xdr:rowOff>
    </xdr:to>
    <xdr:sp macro="" textlink="">
      <xdr:nvSpPr>
        <xdr:cNvPr id="547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808003</xdr:colOff>
      <xdr:row>4</xdr:row>
      <xdr:rowOff>238126</xdr:rowOff>
    </xdr:to>
    <xdr:sp macro="" textlink="">
      <xdr:nvSpPr>
        <xdr:cNvPr id="548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933804</xdr:colOff>
      <xdr:row>4</xdr:row>
      <xdr:rowOff>238126</xdr:rowOff>
    </xdr:to>
    <xdr:sp macro="" textlink="">
      <xdr:nvSpPr>
        <xdr:cNvPr id="54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808003</xdr:colOff>
      <xdr:row>4</xdr:row>
      <xdr:rowOff>276226</xdr:rowOff>
    </xdr:to>
    <xdr:sp macro="" textlink="">
      <xdr:nvSpPr>
        <xdr:cNvPr id="550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964407</xdr:colOff>
      <xdr:row>4</xdr:row>
      <xdr:rowOff>238126</xdr:rowOff>
    </xdr:to>
    <xdr:sp macro="" textlink="">
      <xdr:nvSpPr>
        <xdr:cNvPr id="551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914754</xdr:colOff>
      <xdr:row>4</xdr:row>
      <xdr:rowOff>276226</xdr:rowOff>
    </xdr:to>
    <xdr:sp macro="" textlink="">
      <xdr:nvSpPr>
        <xdr:cNvPr id="552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914754</xdr:colOff>
      <xdr:row>4</xdr:row>
      <xdr:rowOff>238126</xdr:rowOff>
    </xdr:to>
    <xdr:sp macro="" textlink="">
      <xdr:nvSpPr>
        <xdr:cNvPr id="553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914754</xdr:colOff>
      <xdr:row>4</xdr:row>
      <xdr:rowOff>238126</xdr:rowOff>
    </xdr:to>
    <xdr:sp macro="" textlink="">
      <xdr:nvSpPr>
        <xdr:cNvPr id="554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964407</xdr:colOff>
      <xdr:row>4</xdr:row>
      <xdr:rowOff>238126</xdr:rowOff>
    </xdr:to>
    <xdr:sp macro="" textlink="">
      <xdr:nvSpPr>
        <xdr:cNvPr id="555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914754</xdr:colOff>
      <xdr:row>4</xdr:row>
      <xdr:rowOff>276226</xdr:rowOff>
    </xdr:to>
    <xdr:sp macro="" textlink="">
      <xdr:nvSpPr>
        <xdr:cNvPr id="556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933804</xdr:colOff>
      <xdr:row>4</xdr:row>
      <xdr:rowOff>238126</xdr:rowOff>
    </xdr:to>
    <xdr:sp macro="" textlink="">
      <xdr:nvSpPr>
        <xdr:cNvPr id="55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808003</xdr:colOff>
      <xdr:row>4</xdr:row>
      <xdr:rowOff>276226</xdr:rowOff>
    </xdr:to>
    <xdr:sp macro="" textlink="">
      <xdr:nvSpPr>
        <xdr:cNvPr id="55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933804</xdr:colOff>
      <xdr:row>4</xdr:row>
      <xdr:rowOff>238126</xdr:rowOff>
    </xdr:to>
    <xdr:sp macro="" textlink="">
      <xdr:nvSpPr>
        <xdr:cNvPr id="55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964407</xdr:colOff>
      <xdr:row>4</xdr:row>
      <xdr:rowOff>238126</xdr:rowOff>
    </xdr:to>
    <xdr:sp macro="" textlink="">
      <xdr:nvSpPr>
        <xdr:cNvPr id="560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914754</xdr:colOff>
      <xdr:row>4</xdr:row>
      <xdr:rowOff>276226</xdr:rowOff>
    </xdr:to>
    <xdr:sp macro="" textlink="">
      <xdr:nvSpPr>
        <xdr:cNvPr id="561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6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476497</xdr:colOff>
      <xdr:row>4</xdr:row>
      <xdr:rowOff>276226</xdr:rowOff>
    </xdr:to>
    <xdr:sp macro="" textlink="">
      <xdr:nvSpPr>
        <xdr:cNvPr id="56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6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6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476497</xdr:colOff>
      <xdr:row>4</xdr:row>
      <xdr:rowOff>276226</xdr:rowOff>
    </xdr:to>
    <xdr:sp macro="" textlink="">
      <xdr:nvSpPr>
        <xdr:cNvPr id="56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6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476497</xdr:colOff>
      <xdr:row>4</xdr:row>
      <xdr:rowOff>276226</xdr:rowOff>
    </xdr:to>
    <xdr:sp macro="" textlink="">
      <xdr:nvSpPr>
        <xdr:cNvPr id="56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7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7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7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476497</xdr:colOff>
      <xdr:row>4</xdr:row>
      <xdr:rowOff>276226</xdr:rowOff>
    </xdr:to>
    <xdr:sp macro="" textlink="">
      <xdr:nvSpPr>
        <xdr:cNvPr id="57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7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476497</xdr:colOff>
      <xdr:row>4</xdr:row>
      <xdr:rowOff>276226</xdr:rowOff>
    </xdr:to>
    <xdr:sp macro="" textlink="">
      <xdr:nvSpPr>
        <xdr:cNvPr id="57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7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7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7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476497</xdr:colOff>
      <xdr:row>4</xdr:row>
      <xdr:rowOff>276226</xdr:rowOff>
    </xdr:to>
    <xdr:sp macro="" textlink="">
      <xdr:nvSpPr>
        <xdr:cNvPr id="57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8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476497</xdr:colOff>
      <xdr:row>4</xdr:row>
      <xdr:rowOff>276226</xdr:rowOff>
    </xdr:to>
    <xdr:sp macro="" textlink="">
      <xdr:nvSpPr>
        <xdr:cNvPr id="58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8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8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8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476497</xdr:colOff>
      <xdr:row>4</xdr:row>
      <xdr:rowOff>276226</xdr:rowOff>
    </xdr:to>
    <xdr:sp macro="" textlink="">
      <xdr:nvSpPr>
        <xdr:cNvPr id="58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8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476497</xdr:colOff>
      <xdr:row>4</xdr:row>
      <xdr:rowOff>276226</xdr:rowOff>
    </xdr:to>
    <xdr:sp macro="" textlink="">
      <xdr:nvSpPr>
        <xdr:cNvPr id="58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8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8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9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476497</xdr:colOff>
      <xdr:row>4</xdr:row>
      <xdr:rowOff>276226</xdr:rowOff>
    </xdr:to>
    <xdr:sp macro="" textlink="">
      <xdr:nvSpPr>
        <xdr:cNvPr id="59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9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476497</xdr:colOff>
      <xdr:row>4</xdr:row>
      <xdr:rowOff>276226</xdr:rowOff>
    </xdr:to>
    <xdr:sp macro="" textlink="">
      <xdr:nvSpPr>
        <xdr:cNvPr id="59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476497</xdr:colOff>
      <xdr:row>4</xdr:row>
      <xdr:rowOff>238126</xdr:rowOff>
    </xdr:to>
    <xdr:sp macro="" textlink="">
      <xdr:nvSpPr>
        <xdr:cNvPr id="59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695435</xdr:colOff>
      <xdr:row>4</xdr:row>
      <xdr:rowOff>238126</xdr:rowOff>
    </xdr:to>
    <xdr:sp macro="" textlink="">
      <xdr:nvSpPr>
        <xdr:cNvPr id="59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600185</xdr:colOff>
      <xdr:row>4</xdr:row>
      <xdr:rowOff>276226</xdr:rowOff>
    </xdr:to>
    <xdr:sp macro="" textlink="">
      <xdr:nvSpPr>
        <xdr:cNvPr id="596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600185</xdr:colOff>
      <xdr:row>4</xdr:row>
      <xdr:rowOff>238126</xdr:rowOff>
    </xdr:to>
    <xdr:sp macro="" textlink="">
      <xdr:nvSpPr>
        <xdr:cNvPr id="59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600185</xdr:colOff>
      <xdr:row>4</xdr:row>
      <xdr:rowOff>238126</xdr:rowOff>
    </xdr:to>
    <xdr:sp macro="" textlink="">
      <xdr:nvSpPr>
        <xdr:cNvPr id="59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695435</xdr:colOff>
      <xdr:row>4</xdr:row>
      <xdr:rowOff>238126</xdr:rowOff>
    </xdr:to>
    <xdr:sp macro="" textlink="">
      <xdr:nvSpPr>
        <xdr:cNvPr id="59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600185</xdr:colOff>
      <xdr:row>4</xdr:row>
      <xdr:rowOff>276226</xdr:rowOff>
    </xdr:to>
    <xdr:sp macro="" textlink="">
      <xdr:nvSpPr>
        <xdr:cNvPr id="60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771635</xdr:colOff>
      <xdr:row>4</xdr:row>
      <xdr:rowOff>238126</xdr:rowOff>
    </xdr:to>
    <xdr:sp macro="" textlink="">
      <xdr:nvSpPr>
        <xdr:cNvPr id="601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676385</xdr:colOff>
      <xdr:row>4</xdr:row>
      <xdr:rowOff>276226</xdr:rowOff>
    </xdr:to>
    <xdr:sp macro="" textlink="">
      <xdr:nvSpPr>
        <xdr:cNvPr id="602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676385</xdr:colOff>
      <xdr:row>4</xdr:row>
      <xdr:rowOff>238126</xdr:rowOff>
    </xdr:to>
    <xdr:sp macro="" textlink="">
      <xdr:nvSpPr>
        <xdr:cNvPr id="603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676385</xdr:colOff>
      <xdr:row>4</xdr:row>
      <xdr:rowOff>238126</xdr:rowOff>
    </xdr:to>
    <xdr:sp macro="" textlink="">
      <xdr:nvSpPr>
        <xdr:cNvPr id="604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771635</xdr:colOff>
      <xdr:row>4</xdr:row>
      <xdr:rowOff>238126</xdr:rowOff>
    </xdr:to>
    <xdr:sp macro="" textlink="">
      <xdr:nvSpPr>
        <xdr:cNvPr id="605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676385</xdr:colOff>
      <xdr:row>4</xdr:row>
      <xdr:rowOff>276226</xdr:rowOff>
    </xdr:to>
    <xdr:sp macro="" textlink="">
      <xdr:nvSpPr>
        <xdr:cNvPr id="606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695435</xdr:colOff>
      <xdr:row>4</xdr:row>
      <xdr:rowOff>238126</xdr:rowOff>
    </xdr:to>
    <xdr:sp macro="" textlink="">
      <xdr:nvSpPr>
        <xdr:cNvPr id="60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600185</xdr:colOff>
      <xdr:row>4</xdr:row>
      <xdr:rowOff>276226</xdr:rowOff>
    </xdr:to>
    <xdr:sp macro="" textlink="">
      <xdr:nvSpPr>
        <xdr:cNvPr id="608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600185</xdr:colOff>
      <xdr:row>4</xdr:row>
      <xdr:rowOff>238126</xdr:rowOff>
    </xdr:to>
    <xdr:sp macro="" textlink="">
      <xdr:nvSpPr>
        <xdr:cNvPr id="60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600185</xdr:colOff>
      <xdr:row>4</xdr:row>
      <xdr:rowOff>238126</xdr:rowOff>
    </xdr:to>
    <xdr:sp macro="" textlink="">
      <xdr:nvSpPr>
        <xdr:cNvPr id="61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695435</xdr:colOff>
      <xdr:row>4</xdr:row>
      <xdr:rowOff>238126</xdr:rowOff>
    </xdr:to>
    <xdr:sp macro="" textlink="">
      <xdr:nvSpPr>
        <xdr:cNvPr id="61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600185</xdr:colOff>
      <xdr:row>4</xdr:row>
      <xdr:rowOff>276226</xdr:rowOff>
    </xdr:to>
    <xdr:sp macro="" textlink="">
      <xdr:nvSpPr>
        <xdr:cNvPr id="612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771635</xdr:colOff>
      <xdr:row>4</xdr:row>
      <xdr:rowOff>238126</xdr:rowOff>
    </xdr:to>
    <xdr:sp macro="" textlink="">
      <xdr:nvSpPr>
        <xdr:cNvPr id="613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676385</xdr:colOff>
      <xdr:row>4</xdr:row>
      <xdr:rowOff>276226</xdr:rowOff>
    </xdr:to>
    <xdr:sp macro="" textlink="">
      <xdr:nvSpPr>
        <xdr:cNvPr id="614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676385</xdr:colOff>
      <xdr:row>4</xdr:row>
      <xdr:rowOff>238126</xdr:rowOff>
    </xdr:to>
    <xdr:sp macro="" textlink="">
      <xdr:nvSpPr>
        <xdr:cNvPr id="615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676385</xdr:colOff>
      <xdr:row>4</xdr:row>
      <xdr:rowOff>238126</xdr:rowOff>
    </xdr:to>
    <xdr:sp macro="" textlink="">
      <xdr:nvSpPr>
        <xdr:cNvPr id="616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771635</xdr:colOff>
      <xdr:row>4</xdr:row>
      <xdr:rowOff>238126</xdr:rowOff>
    </xdr:to>
    <xdr:sp macro="" textlink="">
      <xdr:nvSpPr>
        <xdr:cNvPr id="617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676385</xdr:colOff>
      <xdr:row>4</xdr:row>
      <xdr:rowOff>276226</xdr:rowOff>
    </xdr:to>
    <xdr:sp macro="" textlink="">
      <xdr:nvSpPr>
        <xdr:cNvPr id="618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695435</xdr:colOff>
      <xdr:row>4</xdr:row>
      <xdr:rowOff>238126</xdr:rowOff>
    </xdr:to>
    <xdr:sp macro="" textlink="">
      <xdr:nvSpPr>
        <xdr:cNvPr id="61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600185</xdr:colOff>
      <xdr:row>4</xdr:row>
      <xdr:rowOff>276226</xdr:rowOff>
    </xdr:to>
    <xdr:sp macro="" textlink="">
      <xdr:nvSpPr>
        <xdr:cNvPr id="62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600185</xdr:colOff>
      <xdr:row>4</xdr:row>
      <xdr:rowOff>238126</xdr:rowOff>
    </xdr:to>
    <xdr:sp macro="" textlink="">
      <xdr:nvSpPr>
        <xdr:cNvPr id="62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600185</xdr:colOff>
      <xdr:row>4</xdr:row>
      <xdr:rowOff>238126</xdr:rowOff>
    </xdr:to>
    <xdr:sp macro="" textlink="">
      <xdr:nvSpPr>
        <xdr:cNvPr id="62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695435</xdr:colOff>
      <xdr:row>4</xdr:row>
      <xdr:rowOff>238126</xdr:rowOff>
    </xdr:to>
    <xdr:sp macro="" textlink="">
      <xdr:nvSpPr>
        <xdr:cNvPr id="62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771635</xdr:colOff>
      <xdr:row>4</xdr:row>
      <xdr:rowOff>238126</xdr:rowOff>
    </xdr:to>
    <xdr:sp macro="" textlink="">
      <xdr:nvSpPr>
        <xdr:cNvPr id="624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676385</xdr:colOff>
      <xdr:row>4</xdr:row>
      <xdr:rowOff>276226</xdr:rowOff>
    </xdr:to>
    <xdr:sp macro="" textlink="">
      <xdr:nvSpPr>
        <xdr:cNvPr id="625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62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63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63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63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63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64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64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64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65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65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65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6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66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265077</xdr:colOff>
      <xdr:row>4</xdr:row>
      <xdr:rowOff>238126</xdr:rowOff>
    </xdr:to>
    <xdr:sp macro="" textlink="">
      <xdr:nvSpPr>
        <xdr:cNvPr id="66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179352</xdr:colOff>
      <xdr:row>4</xdr:row>
      <xdr:rowOff>276226</xdr:rowOff>
    </xdr:to>
    <xdr:sp macro="" textlink="">
      <xdr:nvSpPr>
        <xdr:cNvPr id="66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179352</xdr:colOff>
      <xdr:row>4</xdr:row>
      <xdr:rowOff>238126</xdr:rowOff>
    </xdr:to>
    <xdr:sp macro="" textlink="">
      <xdr:nvSpPr>
        <xdr:cNvPr id="66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179352</xdr:colOff>
      <xdr:row>4</xdr:row>
      <xdr:rowOff>238126</xdr:rowOff>
    </xdr:to>
    <xdr:sp macro="" textlink="">
      <xdr:nvSpPr>
        <xdr:cNvPr id="66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265077</xdr:colOff>
      <xdr:row>4</xdr:row>
      <xdr:rowOff>238126</xdr:rowOff>
    </xdr:to>
    <xdr:sp macro="" textlink="">
      <xdr:nvSpPr>
        <xdr:cNvPr id="66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179352</xdr:colOff>
      <xdr:row>4</xdr:row>
      <xdr:rowOff>276226</xdr:rowOff>
    </xdr:to>
    <xdr:sp macro="" textlink="">
      <xdr:nvSpPr>
        <xdr:cNvPr id="66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265077</xdr:colOff>
      <xdr:row>4</xdr:row>
      <xdr:rowOff>238126</xdr:rowOff>
    </xdr:to>
    <xdr:sp macro="" textlink="">
      <xdr:nvSpPr>
        <xdr:cNvPr id="66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255552</xdr:colOff>
      <xdr:row>4</xdr:row>
      <xdr:rowOff>276226</xdr:rowOff>
    </xdr:to>
    <xdr:sp macro="" textlink="">
      <xdr:nvSpPr>
        <xdr:cNvPr id="66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255552</xdr:colOff>
      <xdr:row>4</xdr:row>
      <xdr:rowOff>238126</xdr:rowOff>
    </xdr:to>
    <xdr:sp macro="" textlink="">
      <xdr:nvSpPr>
        <xdr:cNvPr id="67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255552</xdr:colOff>
      <xdr:row>4</xdr:row>
      <xdr:rowOff>238126</xdr:rowOff>
    </xdr:to>
    <xdr:sp macro="" textlink="">
      <xdr:nvSpPr>
        <xdr:cNvPr id="67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265077</xdr:colOff>
      <xdr:row>4</xdr:row>
      <xdr:rowOff>238126</xdr:rowOff>
    </xdr:to>
    <xdr:sp macro="" textlink="">
      <xdr:nvSpPr>
        <xdr:cNvPr id="67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255552</xdr:colOff>
      <xdr:row>4</xdr:row>
      <xdr:rowOff>276226</xdr:rowOff>
    </xdr:to>
    <xdr:sp macro="" textlink="">
      <xdr:nvSpPr>
        <xdr:cNvPr id="67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265077</xdr:colOff>
      <xdr:row>4</xdr:row>
      <xdr:rowOff>238126</xdr:rowOff>
    </xdr:to>
    <xdr:sp macro="" textlink="">
      <xdr:nvSpPr>
        <xdr:cNvPr id="67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179352</xdr:colOff>
      <xdr:row>4</xdr:row>
      <xdr:rowOff>276226</xdr:rowOff>
    </xdr:to>
    <xdr:sp macro="" textlink="">
      <xdr:nvSpPr>
        <xdr:cNvPr id="67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179352</xdr:colOff>
      <xdr:row>4</xdr:row>
      <xdr:rowOff>238126</xdr:rowOff>
    </xdr:to>
    <xdr:sp macro="" textlink="">
      <xdr:nvSpPr>
        <xdr:cNvPr id="67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179352</xdr:colOff>
      <xdr:row>4</xdr:row>
      <xdr:rowOff>238126</xdr:rowOff>
    </xdr:to>
    <xdr:sp macro="" textlink="">
      <xdr:nvSpPr>
        <xdr:cNvPr id="67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265077</xdr:colOff>
      <xdr:row>4</xdr:row>
      <xdr:rowOff>238126</xdr:rowOff>
    </xdr:to>
    <xdr:sp macro="" textlink="">
      <xdr:nvSpPr>
        <xdr:cNvPr id="67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179352</xdr:colOff>
      <xdr:row>4</xdr:row>
      <xdr:rowOff>276226</xdr:rowOff>
    </xdr:to>
    <xdr:sp macro="" textlink="">
      <xdr:nvSpPr>
        <xdr:cNvPr id="67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265077</xdr:colOff>
      <xdr:row>4</xdr:row>
      <xdr:rowOff>238126</xdr:rowOff>
    </xdr:to>
    <xdr:sp macro="" textlink="">
      <xdr:nvSpPr>
        <xdr:cNvPr id="68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255552</xdr:colOff>
      <xdr:row>4</xdr:row>
      <xdr:rowOff>276226</xdr:rowOff>
    </xdr:to>
    <xdr:sp macro="" textlink="">
      <xdr:nvSpPr>
        <xdr:cNvPr id="68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255552</xdr:colOff>
      <xdr:row>4</xdr:row>
      <xdr:rowOff>238126</xdr:rowOff>
    </xdr:to>
    <xdr:sp macro="" textlink="">
      <xdr:nvSpPr>
        <xdr:cNvPr id="68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255552</xdr:colOff>
      <xdr:row>4</xdr:row>
      <xdr:rowOff>238126</xdr:rowOff>
    </xdr:to>
    <xdr:sp macro="" textlink="">
      <xdr:nvSpPr>
        <xdr:cNvPr id="68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265077</xdr:colOff>
      <xdr:row>4</xdr:row>
      <xdr:rowOff>238126</xdr:rowOff>
    </xdr:to>
    <xdr:sp macro="" textlink="">
      <xdr:nvSpPr>
        <xdr:cNvPr id="68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255552</xdr:colOff>
      <xdr:row>4</xdr:row>
      <xdr:rowOff>276226</xdr:rowOff>
    </xdr:to>
    <xdr:sp macro="" textlink="">
      <xdr:nvSpPr>
        <xdr:cNvPr id="68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265077</xdr:colOff>
      <xdr:row>4</xdr:row>
      <xdr:rowOff>238126</xdr:rowOff>
    </xdr:to>
    <xdr:sp macro="" textlink="">
      <xdr:nvSpPr>
        <xdr:cNvPr id="68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179352</xdr:colOff>
      <xdr:row>4</xdr:row>
      <xdr:rowOff>276226</xdr:rowOff>
    </xdr:to>
    <xdr:sp macro="" textlink="">
      <xdr:nvSpPr>
        <xdr:cNvPr id="68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179352</xdr:colOff>
      <xdr:row>4</xdr:row>
      <xdr:rowOff>238126</xdr:rowOff>
    </xdr:to>
    <xdr:sp macro="" textlink="">
      <xdr:nvSpPr>
        <xdr:cNvPr id="68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179352</xdr:colOff>
      <xdr:row>4</xdr:row>
      <xdr:rowOff>238126</xdr:rowOff>
    </xdr:to>
    <xdr:sp macro="" textlink="">
      <xdr:nvSpPr>
        <xdr:cNvPr id="68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265077</xdr:colOff>
      <xdr:row>4</xdr:row>
      <xdr:rowOff>238126</xdr:rowOff>
    </xdr:to>
    <xdr:sp macro="" textlink="">
      <xdr:nvSpPr>
        <xdr:cNvPr id="69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179352</xdr:colOff>
      <xdr:row>4</xdr:row>
      <xdr:rowOff>276226</xdr:rowOff>
    </xdr:to>
    <xdr:sp macro="" textlink="">
      <xdr:nvSpPr>
        <xdr:cNvPr id="69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265077</xdr:colOff>
      <xdr:row>4</xdr:row>
      <xdr:rowOff>238126</xdr:rowOff>
    </xdr:to>
    <xdr:sp macro="" textlink="">
      <xdr:nvSpPr>
        <xdr:cNvPr id="69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255552</xdr:colOff>
      <xdr:row>4</xdr:row>
      <xdr:rowOff>276226</xdr:rowOff>
    </xdr:to>
    <xdr:sp macro="" textlink="">
      <xdr:nvSpPr>
        <xdr:cNvPr id="69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255552</xdr:colOff>
      <xdr:row>4</xdr:row>
      <xdr:rowOff>238126</xdr:rowOff>
    </xdr:to>
    <xdr:sp macro="" textlink="">
      <xdr:nvSpPr>
        <xdr:cNvPr id="69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255552</xdr:colOff>
      <xdr:row>4</xdr:row>
      <xdr:rowOff>238126</xdr:rowOff>
    </xdr:to>
    <xdr:sp macro="" textlink="">
      <xdr:nvSpPr>
        <xdr:cNvPr id="69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265077</xdr:colOff>
      <xdr:row>4</xdr:row>
      <xdr:rowOff>238126</xdr:rowOff>
    </xdr:to>
    <xdr:sp macro="" textlink="">
      <xdr:nvSpPr>
        <xdr:cNvPr id="69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69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1241743</xdr:colOff>
      <xdr:row>4</xdr:row>
      <xdr:rowOff>276226</xdr:rowOff>
    </xdr:to>
    <xdr:sp macro="" textlink="">
      <xdr:nvSpPr>
        <xdr:cNvPr id="69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69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0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0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1241743</xdr:colOff>
      <xdr:row>4</xdr:row>
      <xdr:rowOff>276226</xdr:rowOff>
    </xdr:to>
    <xdr:sp macro="" textlink="">
      <xdr:nvSpPr>
        <xdr:cNvPr id="70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0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1241743</xdr:colOff>
      <xdr:row>4</xdr:row>
      <xdr:rowOff>276226</xdr:rowOff>
    </xdr:to>
    <xdr:sp macro="" textlink="">
      <xdr:nvSpPr>
        <xdr:cNvPr id="70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0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0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0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1241743</xdr:colOff>
      <xdr:row>4</xdr:row>
      <xdr:rowOff>276226</xdr:rowOff>
    </xdr:to>
    <xdr:sp macro="" textlink="">
      <xdr:nvSpPr>
        <xdr:cNvPr id="70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0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1241743</xdr:colOff>
      <xdr:row>4</xdr:row>
      <xdr:rowOff>276226</xdr:rowOff>
    </xdr:to>
    <xdr:sp macro="" textlink="">
      <xdr:nvSpPr>
        <xdr:cNvPr id="71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1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1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1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1241743</xdr:colOff>
      <xdr:row>4</xdr:row>
      <xdr:rowOff>276226</xdr:rowOff>
    </xdr:to>
    <xdr:sp macro="" textlink="">
      <xdr:nvSpPr>
        <xdr:cNvPr id="71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1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1241743</xdr:colOff>
      <xdr:row>4</xdr:row>
      <xdr:rowOff>276226</xdr:rowOff>
    </xdr:to>
    <xdr:sp macro="" textlink="">
      <xdr:nvSpPr>
        <xdr:cNvPr id="71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1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1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1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1241743</xdr:colOff>
      <xdr:row>4</xdr:row>
      <xdr:rowOff>276226</xdr:rowOff>
    </xdr:to>
    <xdr:sp macro="" textlink="">
      <xdr:nvSpPr>
        <xdr:cNvPr id="72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2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1241743</xdr:colOff>
      <xdr:row>4</xdr:row>
      <xdr:rowOff>276226</xdr:rowOff>
    </xdr:to>
    <xdr:sp macro="" textlink="">
      <xdr:nvSpPr>
        <xdr:cNvPr id="72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2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2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2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1241743</xdr:colOff>
      <xdr:row>4</xdr:row>
      <xdr:rowOff>276226</xdr:rowOff>
    </xdr:to>
    <xdr:sp macro="" textlink="">
      <xdr:nvSpPr>
        <xdr:cNvPr id="72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2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1241743</xdr:colOff>
      <xdr:row>4</xdr:row>
      <xdr:rowOff>276226</xdr:rowOff>
    </xdr:to>
    <xdr:sp macro="" textlink="">
      <xdr:nvSpPr>
        <xdr:cNvPr id="72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2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3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1241743</xdr:colOff>
      <xdr:row>4</xdr:row>
      <xdr:rowOff>238126</xdr:rowOff>
    </xdr:to>
    <xdr:sp macro="" textlink="">
      <xdr:nvSpPr>
        <xdr:cNvPr id="73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1241743</xdr:colOff>
      <xdr:row>4</xdr:row>
      <xdr:rowOff>276226</xdr:rowOff>
    </xdr:to>
    <xdr:sp macro="" textlink="">
      <xdr:nvSpPr>
        <xdr:cNvPr id="73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1204511</xdr:colOff>
      <xdr:row>4</xdr:row>
      <xdr:rowOff>276226</xdr:rowOff>
    </xdr:to>
    <xdr:sp macro="" textlink="">
      <xdr:nvSpPr>
        <xdr:cNvPr id="73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1204511</xdr:colOff>
      <xdr:row>4</xdr:row>
      <xdr:rowOff>276226</xdr:rowOff>
    </xdr:to>
    <xdr:sp macro="" textlink="">
      <xdr:nvSpPr>
        <xdr:cNvPr id="73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1204511</xdr:colOff>
      <xdr:row>4</xdr:row>
      <xdr:rowOff>276226</xdr:rowOff>
    </xdr:to>
    <xdr:sp macro="" textlink="">
      <xdr:nvSpPr>
        <xdr:cNvPr id="74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1204511</xdr:colOff>
      <xdr:row>4</xdr:row>
      <xdr:rowOff>276226</xdr:rowOff>
    </xdr:to>
    <xdr:sp macro="" textlink="">
      <xdr:nvSpPr>
        <xdr:cNvPr id="74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1204511</xdr:colOff>
      <xdr:row>4</xdr:row>
      <xdr:rowOff>276226</xdr:rowOff>
    </xdr:to>
    <xdr:sp macro="" textlink="">
      <xdr:nvSpPr>
        <xdr:cNvPr id="74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1204511</xdr:colOff>
      <xdr:row>4</xdr:row>
      <xdr:rowOff>276226</xdr:rowOff>
    </xdr:to>
    <xdr:sp macro="" textlink="">
      <xdr:nvSpPr>
        <xdr:cNvPr id="75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1204511</xdr:colOff>
      <xdr:row>4</xdr:row>
      <xdr:rowOff>276226</xdr:rowOff>
    </xdr:to>
    <xdr:sp macro="" textlink="">
      <xdr:nvSpPr>
        <xdr:cNvPr id="75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1204511</xdr:colOff>
      <xdr:row>4</xdr:row>
      <xdr:rowOff>276226</xdr:rowOff>
    </xdr:to>
    <xdr:sp macro="" textlink="">
      <xdr:nvSpPr>
        <xdr:cNvPr id="75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1204511</xdr:colOff>
      <xdr:row>4</xdr:row>
      <xdr:rowOff>276226</xdr:rowOff>
    </xdr:to>
    <xdr:sp macro="" textlink="">
      <xdr:nvSpPr>
        <xdr:cNvPr id="75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1204511</xdr:colOff>
      <xdr:row>4</xdr:row>
      <xdr:rowOff>276226</xdr:rowOff>
    </xdr:to>
    <xdr:sp macro="" textlink="">
      <xdr:nvSpPr>
        <xdr:cNvPr id="76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1204511</xdr:colOff>
      <xdr:row>4</xdr:row>
      <xdr:rowOff>276226</xdr:rowOff>
    </xdr:to>
    <xdr:sp macro="" textlink="">
      <xdr:nvSpPr>
        <xdr:cNvPr id="76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1204511</xdr:colOff>
      <xdr:row>4</xdr:row>
      <xdr:rowOff>238126</xdr:rowOff>
    </xdr:to>
    <xdr:sp macro="" textlink="">
      <xdr:nvSpPr>
        <xdr:cNvPr id="7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1204511</xdr:colOff>
      <xdr:row>4</xdr:row>
      <xdr:rowOff>276226</xdr:rowOff>
    </xdr:to>
    <xdr:sp macro="" textlink="">
      <xdr:nvSpPr>
        <xdr:cNvPr id="76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274604</xdr:colOff>
      <xdr:row>4</xdr:row>
      <xdr:rowOff>238126</xdr:rowOff>
    </xdr:to>
    <xdr:sp macro="" textlink="">
      <xdr:nvSpPr>
        <xdr:cNvPr id="76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179354</xdr:colOff>
      <xdr:row>4</xdr:row>
      <xdr:rowOff>276226</xdr:rowOff>
    </xdr:to>
    <xdr:sp macro="" textlink="">
      <xdr:nvSpPr>
        <xdr:cNvPr id="77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179354</xdr:colOff>
      <xdr:row>4</xdr:row>
      <xdr:rowOff>238126</xdr:rowOff>
    </xdr:to>
    <xdr:sp macro="" textlink="">
      <xdr:nvSpPr>
        <xdr:cNvPr id="77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179354</xdr:colOff>
      <xdr:row>4</xdr:row>
      <xdr:rowOff>238126</xdr:rowOff>
    </xdr:to>
    <xdr:sp macro="" textlink="">
      <xdr:nvSpPr>
        <xdr:cNvPr id="77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274604</xdr:colOff>
      <xdr:row>4</xdr:row>
      <xdr:rowOff>238126</xdr:rowOff>
    </xdr:to>
    <xdr:sp macro="" textlink="">
      <xdr:nvSpPr>
        <xdr:cNvPr id="77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179354</xdr:colOff>
      <xdr:row>4</xdr:row>
      <xdr:rowOff>276226</xdr:rowOff>
    </xdr:to>
    <xdr:sp macro="" textlink="">
      <xdr:nvSpPr>
        <xdr:cNvPr id="77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350804</xdr:colOff>
      <xdr:row>4</xdr:row>
      <xdr:rowOff>238126</xdr:rowOff>
    </xdr:to>
    <xdr:sp macro="" textlink="">
      <xdr:nvSpPr>
        <xdr:cNvPr id="775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255554</xdr:colOff>
      <xdr:row>4</xdr:row>
      <xdr:rowOff>276226</xdr:rowOff>
    </xdr:to>
    <xdr:sp macro="" textlink="">
      <xdr:nvSpPr>
        <xdr:cNvPr id="77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255554</xdr:colOff>
      <xdr:row>4</xdr:row>
      <xdr:rowOff>238126</xdr:rowOff>
    </xdr:to>
    <xdr:sp macro="" textlink="">
      <xdr:nvSpPr>
        <xdr:cNvPr id="77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255554</xdr:colOff>
      <xdr:row>4</xdr:row>
      <xdr:rowOff>238126</xdr:rowOff>
    </xdr:to>
    <xdr:sp macro="" textlink="">
      <xdr:nvSpPr>
        <xdr:cNvPr id="77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350804</xdr:colOff>
      <xdr:row>4</xdr:row>
      <xdr:rowOff>238126</xdr:rowOff>
    </xdr:to>
    <xdr:sp macro="" textlink="">
      <xdr:nvSpPr>
        <xdr:cNvPr id="77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255554</xdr:colOff>
      <xdr:row>4</xdr:row>
      <xdr:rowOff>276226</xdr:rowOff>
    </xdr:to>
    <xdr:sp macro="" textlink="">
      <xdr:nvSpPr>
        <xdr:cNvPr id="78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274604</xdr:colOff>
      <xdr:row>4</xdr:row>
      <xdr:rowOff>238126</xdr:rowOff>
    </xdr:to>
    <xdr:sp macro="" textlink="">
      <xdr:nvSpPr>
        <xdr:cNvPr id="78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179354</xdr:colOff>
      <xdr:row>4</xdr:row>
      <xdr:rowOff>276226</xdr:rowOff>
    </xdr:to>
    <xdr:sp macro="" textlink="">
      <xdr:nvSpPr>
        <xdr:cNvPr id="78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179354</xdr:colOff>
      <xdr:row>4</xdr:row>
      <xdr:rowOff>238126</xdr:rowOff>
    </xdr:to>
    <xdr:sp macro="" textlink="">
      <xdr:nvSpPr>
        <xdr:cNvPr id="78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179354</xdr:colOff>
      <xdr:row>4</xdr:row>
      <xdr:rowOff>238126</xdr:rowOff>
    </xdr:to>
    <xdr:sp macro="" textlink="">
      <xdr:nvSpPr>
        <xdr:cNvPr id="78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274604</xdr:colOff>
      <xdr:row>4</xdr:row>
      <xdr:rowOff>238126</xdr:rowOff>
    </xdr:to>
    <xdr:sp macro="" textlink="">
      <xdr:nvSpPr>
        <xdr:cNvPr id="78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179354</xdr:colOff>
      <xdr:row>4</xdr:row>
      <xdr:rowOff>276226</xdr:rowOff>
    </xdr:to>
    <xdr:sp macro="" textlink="">
      <xdr:nvSpPr>
        <xdr:cNvPr id="78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350804</xdr:colOff>
      <xdr:row>4</xdr:row>
      <xdr:rowOff>238126</xdr:rowOff>
    </xdr:to>
    <xdr:sp macro="" textlink="">
      <xdr:nvSpPr>
        <xdr:cNvPr id="787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255554</xdr:colOff>
      <xdr:row>4</xdr:row>
      <xdr:rowOff>276226</xdr:rowOff>
    </xdr:to>
    <xdr:sp macro="" textlink="">
      <xdr:nvSpPr>
        <xdr:cNvPr id="78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255554</xdr:colOff>
      <xdr:row>4</xdr:row>
      <xdr:rowOff>238126</xdr:rowOff>
    </xdr:to>
    <xdr:sp macro="" textlink="">
      <xdr:nvSpPr>
        <xdr:cNvPr id="78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255554</xdr:colOff>
      <xdr:row>4</xdr:row>
      <xdr:rowOff>238126</xdr:rowOff>
    </xdr:to>
    <xdr:sp macro="" textlink="">
      <xdr:nvSpPr>
        <xdr:cNvPr id="79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350804</xdr:colOff>
      <xdr:row>4</xdr:row>
      <xdr:rowOff>238126</xdr:rowOff>
    </xdr:to>
    <xdr:sp macro="" textlink="">
      <xdr:nvSpPr>
        <xdr:cNvPr id="791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255554</xdr:colOff>
      <xdr:row>4</xdr:row>
      <xdr:rowOff>276226</xdr:rowOff>
    </xdr:to>
    <xdr:sp macro="" textlink="">
      <xdr:nvSpPr>
        <xdr:cNvPr id="79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274604</xdr:colOff>
      <xdr:row>4</xdr:row>
      <xdr:rowOff>238126</xdr:rowOff>
    </xdr:to>
    <xdr:sp macro="" textlink="">
      <xdr:nvSpPr>
        <xdr:cNvPr id="79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179354</xdr:colOff>
      <xdr:row>4</xdr:row>
      <xdr:rowOff>276226</xdr:rowOff>
    </xdr:to>
    <xdr:sp macro="" textlink="">
      <xdr:nvSpPr>
        <xdr:cNvPr id="79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179354</xdr:colOff>
      <xdr:row>4</xdr:row>
      <xdr:rowOff>238126</xdr:rowOff>
    </xdr:to>
    <xdr:sp macro="" textlink="">
      <xdr:nvSpPr>
        <xdr:cNvPr id="79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179354</xdr:colOff>
      <xdr:row>4</xdr:row>
      <xdr:rowOff>238126</xdr:rowOff>
    </xdr:to>
    <xdr:sp macro="" textlink="">
      <xdr:nvSpPr>
        <xdr:cNvPr id="79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274604</xdr:colOff>
      <xdr:row>4</xdr:row>
      <xdr:rowOff>238126</xdr:rowOff>
    </xdr:to>
    <xdr:sp macro="" textlink="">
      <xdr:nvSpPr>
        <xdr:cNvPr id="79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303901</xdr:rowOff>
    </xdr:from>
    <xdr:to>
      <xdr:col>6</xdr:col>
      <xdr:colOff>49953</xdr:colOff>
      <xdr:row>4</xdr:row>
      <xdr:rowOff>284852</xdr:rowOff>
    </xdr:to>
    <xdr:sp macro="" textlink="">
      <xdr:nvSpPr>
        <xdr:cNvPr id="798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350804</xdr:colOff>
      <xdr:row>4</xdr:row>
      <xdr:rowOff>238126</xdr:rowOff>
    </xdr:to>
    <xdr:sp macro="" textlink="">
      <xdr:nvSpPr>
        <xdr:cNvPr id="79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255554</xdr:colOff>
      <xdr:row>4</xdr:row>
      <xdr:rowOff>276226</xdr:rowOff>
    </xdr:to>
    <xdr:sp macro="" textlink="">
      <xdr:nvSpPr>
        <xdr:cNvPr id="80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80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80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80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81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81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81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82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82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82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83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83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1204510</xdr:colOff>
      <xdr:row>4</xdr:row>
      <xdr:rowOff>238126</xdr:rowOff>
    </xdr:to>
    <xdr:sp macro="" textlink="">
      <xdr:nvSpPr>
        <xdr:cNvPr id="8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1204510</xdr:colOff>
      <xdr:row>4</xdr:row>
      <xdr:rowOff>276226</xdr:rowOff>
    </xdr:to>
    <xdr:sp macro="" textlink="">
      <xdr:nvSpPr>
        <xdr:cNvPr id="83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66786</xdr:colOff>
      <xdr:row>4</xdr:row>
      <xdr:rowOff>238126</xdr:rowOff>
    </xdr:to>
    <xdr:sp macro="" textlink="">
      <xdr:nvSpPr>
        <xdr:cNvPr id="837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1221692</xdr:colOff>
      <xdr:row>4</xdr:row>
      <xdr:rowOff>276226</xdr:rowOff>
    </xdr:to>
    <xdr:sp macro="" textlink="">
      <xdr:nvSpPr>
        <xdr:cNvPr id="83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1221692</xdr:colOff>
      <xdr:row>4</xdr:row>
      <xdr:rowOff>238126</xdr:rowOff>
    </xdr:to>
    <xdr:sp macro="" textlink="">
      <xdr:nvSpPr>
        <xdr:cNvPr id="83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1221692</xdr:colOff>
      <xdr:row>4</xdr:row>
      <xdr:rowOff>238126</xdr:rowOff>
    </xdr:to>
    <xdr:sp macro="" textlink="">
      <xdr:nvSpPr>
        <xdr:cNvPr id="84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66786</xdr:colOff>
      <xdr:row>4</xdr:row>
      <xdr:rowOff>238126</xdr:rowOff>
    </xdr:to>
    <xdr:sp macro="" textlink="">
      <xdr:nvSpPr>
        <xdr:cNvPr id="84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1221692</xdr:colOff>
      <xdr:row>4</xdr:row>
      <xdr:rowOff>276226</xdr:rowOff>
    </xdr:to>
    <xdr:sp macro="" textlink="">
      <xdr:nvSpPr>
        <xdr:cNvPr id="84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142986</xdr:colOff>
      <xdr:row>4</xdr:row>
      <xdr:rowOff>238126</xdr:rowOff>
    </xdr:to>
    <xdr:sp macro="" textlink="">
      <xdr:nvSpPr>
        <xdr:cNvPr id="843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47736</xdr:colOff>
      <xdr:row>4</xdr:row>
      <xdr:rowOff>276226</xdr:rowOff>
    </xdr:to>
    <xdr:sp macro="" textlink="">
      <xdr:nvSpPr>
        <xdr:cNvPr id="844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47736</xdr:colOff>
      <xdr:row>4</xdr:row>
      <xdr:rowOff>238126</xdr:rowOff>
    </xdr:to>
    <xdr:sp macro="" textlink="">
      <xdr:nvSpPr>
        <xdr:cNvPr id="845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47736</xdr:colOff>
      <xdr:row>4</xdr:row>
      <xdr:rowOff>238126</xdr:rowOff>
    </xdr:to>
    <xdr:sp macro="" textlink="">
      <xdr:nvSpPr>
        <xdr:cNvPr id="846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142986</xdr:colOff>
      <xdr:row>4</xdr:row>
      <xdr:rowOff>238126</xdr:rowOff>
    </xdr:to>
    <xdr:sp macro="" textlink="">
      <xdr:nvSpPr>
        <xdr:cNvPr id="847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47736</xdr:colOff>
      <xdr:row>4</xdr:row>
      <xdr:rowOff>276226</xdr:rowOff>
    </xdr:to>
    <xdr:sp macro="" textlink="">
      <xdr:nvSpPr>
        <xdr:cNvPr id="848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66786</xdr:colOff>
      <xdr:row>4</xdr:row>
      <xdr:rowOff>238126</xdr:rowOff>
    </xdr:to>
    <xdr:sp macro="" textlink="">
      <xdr:nvSpPr>
        <xdr:cNvPr id="849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1221692</xdr:colOff>
      <xdr:row>4</xdr:row>
      <xdr:rowOff>276226</xdr:rowOff>
    </xdr:to>
    <xdr:sp macro="" textlink="">
      <xdr:nvSpPr>
        <xdr:cNvPr id="85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1221692</xdr:colOff>
      <xdr:row>4</xdr:row>
      <xdr:rowOff>238126</xdr:rowOff>
    </xdr:to>
    <xdr:sp macro="" textlink="">
      <xdr:nvSpPr>
        <xdr:cNvPr id="85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1221692</xdr:colOff>
      <xdr:row>4</xdr:row>
      <xdr:rowOff>238126</xdr:rowOff>
    </xdr:to>
    <xdr:sp macro="" textlink="">
      <xdr:nvSpPr>
        <xdr:cNvPr id="85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66786</xdr:colOff>
      <xdr:row>4</xdr:row>
      <xdr:rowOff>238126</xdr:rowOff>
    </xdr:to>
    <xdr:sp macro="" textlink="">
      <xdr:nvSpPr>
        <xdr:cNvPr id="853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1221692</xdr:colOff>
      <xdr:row>4</xdr:row>
      <xdr:rowOff>276226</xdr:rowOff>
    </xdr:to>
    <xdr:sp macro="" textlink="">
      <xdr:nvSpPr>
        <xdr:cNvPr id="85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142986</xdr:colOff>
      <xdr:row>4</xdr:row>
      <xdr:rowOff>238126</xdr:rowOff>
    </xdr:to>
    <xdr:sp macro="" textlink="">
      <xdr:nvSpPr>
        <xdr:cNvPr id="855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47736</xdr:colOff>
      <xdr:row>4</xdr:row>
      <xdr:rowOff>276226</xdr:rowOff>
    </xdr:to>
    <xdr:sp macro="" textlink="">
      <xdr:nvSpPr>
        <xdr:cNvPr id="856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47736</xdr:colOff>
      <xdr:row>4</xdr:row>
      <xdr:rowOff>238126</xdr:rowOff>
    </xdr:to>
    <xdr:sp macro="" textlink="">
      <xdr:nvSpPr>
        <xdr:cNvPr id="857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47736</xdr:colOff>
      <xdr:row>4</xdr:row>
      <xdr:rowOff>238126</xdr:rowOff>
    </xdr:to>
    <xdr:sp macro="" textlink="">
      <xdr:nvSpPr>
        <xdr:cNvPr id="85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142986</xdr:colOff>
      <xdr:row>4</xdr:row>
      <xdr:rowOff>238126</xdr:rowOff>
    </xdr:to>
    <xdr:sp macro="" textlink="">
      <xdr:nvSpPr>
        <xdr:cNvPr id="859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47736</xdr:colOff>
      <xdr:row>4</xdr:row>
      <xdr:rowOff>276226</xdr:rowOff>
    </xdr:to>
    <xdr:sp macro="" textlink="">
      <xdr:nvSpPr>
        <xdr:cNvPr id="860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66786</xdr:colOff>
      <xdr:row>4</xdr:row>
      <xdr:rowOff>238126</xdr:rowOff>
    </xdr:to>
    <xdr:sp macro="" textlink="">
      <xdr:nvSpPr>
        <xdr:cNvPr id="86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1221692</xdr:colOff>
      <xdr:row>4</xdr:row>
      <xdr:rowOff>276226</xdr:rowOff>
    </xdr:to>
    <xdr:sp macro="" textlink="">
      <xdr:nvSpPr>
        <xdr:cNvPr id="86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1221692</xdr:colOff>
      <xdr:row>4</xdr:row>
      <xdr:rowOff>238126</xdr:rowOff>
    </xdr:to>
    <xdr:sp macro="" textlink="">
      <xdr:nvSpPr>
        <xdr:cNvPr id="86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1221692</xdr:colOff>
      <xdr:row>4</xdr:row>
      <xdr:rowOff>238126</xdr:rowOff>
    </xdr:to>
    <xdr:sp macro="" textlink="">
      <xdr:nvSpPr>
        <xdr:cNvPr id="86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1221692</xdr:colOff>
      <xdr:row>4</xdr:row>
      <xdr:rowOff>276226</xdr:rowOff>
    </xdr:to>
    <xdr:sp macro="" textlink="">
      <xdr:nvSpPr>
        <xdr:cNvPr id="86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142986</xdr:colOff>
      <xdr:row>4</xdr:row>
      <xdr:rowOff>238126</xdr:rowOff>
    </xdr:to>
    <xdr:sp macro="" textlink="">
      <xdr:nvSpPr>
        <xdr:cNvPr id="866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7</xdr:col>
      <xdr:colOff>47736</xdr:colOff>
      <xdr:row>4</xdr:row>
      <xdr:rowOff>276226</xdr:rowOff>
    </xdr:to>
    <xdr:sp macro="" textlink="">
      <xdr:nvSpPr>
        <xdr:cNvPr id="867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47736</xdr:colOff>
      <xdr:row>4</xdr:row>
      <xdr:rowOff>238126</xdr:rowOff>
    </xdr:to>
    <xdr:sp macro="" textlink="">
      <xdr:nvSpPr>
        <xdr:cNvPr id="86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6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910070</xdr:colOff>
      <xdr:row>4</xdr:row>
      <xdr:rowOff>276226</xdr:rowOff>
    </xdr:to>
    <xdr:sp macro="" textlink="">
      <xdr:nvSpPr>
        <xdr:cNvPr id="87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7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7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7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910070</xdr:colOff>
      <xdr:row>4</xdr:row>
      <xdr:rowOff>276226</xdr:rowOff>
    </xdr:to>
    <xdr:sp macro="" textlink="">
      <xdr:nvSpPr>
        <xdr:cNvPr id="87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7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910070</xdr:colOff>
      <xdr:row>4</xdr:row>
      <xdr:rowOff>276226</xdr:rowOff>
    </xdr:to>
    <xdr:sp macro="" textlink="">
      <xdr:nvSpPr>
        <xdr:cNvPr id="87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7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7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7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910070</xdr:colOff>
      <xdr:row>4</xdr:row>
      <xdr:rowOff>276226</xdr:rowOff>
    </xdr:to>
    <xdr:sp macro="" textlink="">
      <xdr:nvSpPr>
        <xdr:cNvPr id="88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8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910070</xdr:colOff>
      <xdr:row>4</xdr:row>
      <xdr:rowOff>276226</xdr:rowOff>
    </xdr:to>
    <xdr:sp macro="" textlink="">
      <xdr:nvSpPr>
        <xdr:cNvPr id="88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8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8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8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910070</xdr:colOff>
      <xdr:row>4</xdr:row>
      <xdr:rowOff>276226</xdr:rowOff>
    </xdr:to>
    <xdr:sp macro="" textlink="">
      <xdr:nvSpPr>
        <xdr:cNvPr id="88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8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910070</xdr:colOff>
      <xdr:row>4</xdr:row>
      <xdr:rowOff>276226</xdr:rowOff>
    </xdr:to>
    <xdr:sp macro="" textlink="">
      <xdr:nvSpPr>
        <xdr:cNvPr id="88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8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9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9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910070</xdr:colOff>
      <xdr:row>4</xdr:row>
      <xdr:rowOff>276226</xdr:rowOff>
    </xdr:to>
    <xdr:sp macro="" textlink="">
      <xdr:nvSpPr>
        <xdr:cNvPr id="89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9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910070</xdr:colOff>
      <xdr:row>4</xdr:row>
      <xdr:rowOff>276226</xdr:rowOff>
    </xdr:to>
    <xdr:sp macro="" textlink="">
      <xdr:nvSpPr>
        <xdr:cNvPr id="89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9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9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9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910070</xdr:colOff>
      <xdr:row>4</xdr:row>
      <xdr:rowOff>276226</xdr:rowOff>
    </xdr:to>
    <xdr:sp macro="" textlink="">
      <xdr:nvSpPr>
        <xdr:cNvPr id="89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89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910070</xdr:colOff>
      <xdr:row>4</xdr:row>
      <xdr:rowOff>276226</xdr:rowOff>
    </xdr:to>
    <xdr:sp macro="" textlink="">
      <xdr:nvSpPr>
        <xdr:cNvPr id="90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90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910070</xdr:colOff>
      <xdr:row>4</xdr:row>
      <xdr:rowOff>238126</xdr:rowOff>
    </xdr:to>
    <xdr:sp macro="" textlink="">
      <xdr:nvSpPr>
        <xdr:cNvPr id="90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1202640</xdr:colOff>
      <xdr:row>4</xdr:row>
      <xdr:rowOff>238126</xdr:rowOff>
    </xdr:to>
    <xdr:sp macro="" textlink="">
      <xdr:nvSpPr>
        <xdr:cNvPr id="9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1126440</xdr:colOff>
      <xdr:row>4</xdr:row>
      <xdr:rowOff>276226</xdr:rowOff>
    </xdr:to>
    <xdr:sp macro="" textlink="">
      <xdr:nvSpPr>
        <xdr:cNvPr id="90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1126440</xdr:colOff>
      <xdr:row>4</xdr:row>
      <xdr:rowOff>238126</xdr:rowOff>
    </xdr:to>
    <xdr:sp macro="" textlink="">
      <xdr:nvSpPr>
        <xdr:cNvPr id="90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1126440</xdr:colOff>
      <xdr:row>4</xdr:row>
      <xdr:rowOff>238126</xdr:rowOff>
    </xdr:to>
    <xdr:sp macro="" textlink="">
      <xdr:nvSpPr>
        <xdr:cNvPr id="90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1202640</xdr:colOff>
      <xdr:row>4</xdr:row>
      <xdr:rowOff>238126</xdr:rowOff>
    </xdr:to>
    <xdr:sp macro="" textlink="">
      <xdr:nvSpPr>
        <xdr:cNvPr id="9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1126440</xdr:colOff>
      <xdr:row>4</xdr:row>
      <xdr:rowOff>276226</xdr:rowOff>
    </xdr:to>
    <xdr:sp macro="" textlink="">
      <xdr:nvSpPr>
        <xdr:cNvPr id="90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1202640</xdr:colOff>
      <xdr:row>4</xdr:row>
      <xdr:rowOff>238126</xdr:rowOff>
    </xdr:to>
    <xdr:sp macro="" textlink="">
      <xdr:nvSpPr>
        <xdr:cNvPr id="9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1202640</xdr:colOff>
      <xdr:row>4</xdr:row>
      <xdr:rowOff>276226</xdr:rowOff>
    </xdr:to>
    <xdr:sp macro="" textlink="">
      <xdr:nvSpPr>
        <xdr:cNvPr id="910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1202640</xdr:colOff>
      <xdr:row>4</xdr:row>
      <xdr:rowOff>238126</xdr:rowOff>
    </xdr:to>
    <xdr:sp macro="" textlink="">
      <xdr:nvSpPr>
        <xdr:cNvPr id="9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1202640</xdr:colOff>
      <xdr:row>4</xdr:row>
      <xdr:rowOff>238126</xdr:rowOff>
    </xdr:to>
    <xdr:sp macro="" textlink="">
      <xdr:nvSpPr>
        <xdr:cNvPr id="9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1202640</xdr:colOff>
      <xdr:row>4</xdr:row>
      <xdr:rowOff>238126</xdr:rowOff>
    </xdr:to>
    <xdr:sp macro="" textlink="">
      <xdr:nvSpPr>
        <xdr:cNvPr id="9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1202640</xdr:colOff>
      <xdr:row>4</xdr:row>
      <xdr:rowOff>276226</xdr:rowOff>
    </xdr:to>
    <xdr:sp macro="" textlink="">
      <xdr:nvSpPr>
        <xdr:cNvPr id="914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1202640</xdr:colOff>
      <xdr:row>4</xdr:row>
      <xdr:rowOff>238126</xdr:rowOff>
    </xdr:to>
    <xdr:sp macro="" textlink="">
      <xdr:nvSpPr>
        <xdr:cNvPr id="9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1126440</xdr:colOff>
      <xdr:row>4</xdr:row>
      <xdr:rowOff>276226</xdr:rowOff>
    </xdr:to>
    <xdr:sp macro="" textlink="">
      <xdr:nvSpPr>
        <xdr:cNvPr id="91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1126440</xdr:colOff>
      <xdr:row>4</xdr:row>
      <xdr:rowOff>238126</xdr:rowOff>
    </xdr:to>
    <xdr:sp macro="" textlink="">
      <xdr:nvSpPr>
        <xdr:cNvPr id="91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1126440</xdr:colOff>
      <xdr:row>4</xdr:row>
      <xdr:rowOff>238126</xdr:rowOff>
    </xdr:to>
    <xdr:sp macro="" textlink="">
      <xdr:nvSpPr>
        <xdr:cNvPr id="91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1202640</xdr:colOff>
      <xdr:row>4</xdr:row>
      <xdr:rowOff>238126</xdr:rowOff>
    </xdr:to>
    <xdr:sp macro="" textlink="">
      <xdr:nvSpPr>
        <xdr:cNvPr id="9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1126440</xdr:colOff>
      <xdr:row>4</xdr:row>
      <xdr:rowOff>276226</xdr:rowOff>
    </xdr:to>
    <xdr:sp macro="" textlink="">
      <xdr:nvSpPr>
        <xdr:cNvPr id="92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1202640</xdr:colOff>
      <xdr:row>4</xdr:row>
      <xdr:rowOff>238126</xdr:rowOff>
    </xdr:to>
    <xdr:sp macro="" textlink="">
      <xdr:nvSpPr>
        <xdr:cNvPr id="9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1202640</xdr:colOff>
      <xdr:row>4</xdr:row>
      <xdr:rowOff>276226</xdr:rowOff>
    </xdr:to>
    <xdr:sp macro="" textlink="">
      <xdr:nvSpPr>
        <xdr:cNvPr id="922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1202640</xdr:colOff>
      <xdr:row>4</xdr:row>
      <xdr:rowOff>238126</xdr:rowOff>
    </xdr:to>
    <xdr:sp macro="" textlink="">
      <xdr:nvSpPr>
        <xdr:cNvPr id="9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1202640</xdr:colOff>
      <xdr:row>4</xdr:row>
      <xdr:rowOff>238126</xdr:rowOff>
    </xdr:to>
    <xdr:sp macro="" textlink="">
      <xdr:nvSpPr>
        <xdr:cNvPr id="9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1202640</xdr:colOff>
      <xdr:row>4</xdr:row>
      <xdr:rowOff>238126</xdr:rowOff>
    </xdr:to>
    <xdr:sp macro="" textlink="">
      <xdr:nvSpPr>
        <xdr:cNvPr id="9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1202640</xdr:colOff>
      <xdr:row>4</xdr:row>
      <xdr:rowOff>276226</xdr:rowOff>
    </xdr:to>
    <xdr:sp macro="" textlink="">
      <xdr:nvSpPr>
        <xdr:cNvPr id="926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1202640</xdr:colOff>
      <xdr:row>4</xdr:row>
      <xdr:rowOff>238126</xdr:rowOff>
    </xdr:to>
    <xdr:sp macro="" textlink="">
      <xdr:nvSpPr>
        <xdr:cNvPr id="9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1126440</xdr:colOff>
      <xdr:row>4</xdr:row>
      <xdr:rowOff>276226</xdr:rowOff>
    </xdr:to>
    <xdr:sp macro="" textlink="">
      <xdr:nvSpPr>
        <xdr:cNvPr id="92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1126440</xdr:colOff>
      <xdr:row>4</xdr:row>
      <xdr:rowOff>238126</xdr:rowOff>
    </xdr:to>
    <xdr:sp macro="" textlink="">
      <xdr:nvSpPr>
        <xdr:cNvPr id="92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1126440</xdr:colOff>
      <xdr:row>4</xdr:row>
      <xdr:rowOff>238126</xdr:rowOff>
    </xdr:to>
    <xdr:sp macro="" textlink="">
      <xdr:nvSpPr>
        <xdr:cNvPr id="93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6</xdr:col>
      <xdr:colOff>1202640</xdr:colOff>
      <xdr:row>4</xdr:row>
      <xdr:rowOff>238126</xdr:rowOff>
    </xdr:to>
    <xdr:sp macro="" textlink="">
      <xdr:nvSpPr>
        <xdr:cNvPr id="9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6</xdr:col>
      <xdr:colOff>1126440</xdr:colOff>
      <xdr:row>4</xdr:row>
      <xdr:rowOff>276226</xdr:rowOff>
    </xdr:to>
    <xdr:sp macro="" textlink="">
      <xdr:nvSpPr>
        <xdr:cNvPr id="93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3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93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3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3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3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93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3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94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4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4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4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94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4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94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4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4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4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95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5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95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5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5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5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95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5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95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5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6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6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96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6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96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6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96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96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96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808002</xdr:colOff>
      <xdr:row>4</xdr:row>
      <xdr:rowOff>276226</xdr:rowOff>
    </xdr:to>
    <xdr:sp macro="" textlink="">
      <xdr:nvSpPr>
        <xdr:cNvPr id="970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808002</xdr:colOff>
      <xdr:row>4</xdr:row>
      <xdr:rowOff>238126</xdr:rowOff>
    </xdr:to>
    <xdr:sp macro="" textlink="">
      <xdr:nvSpPr>
        <xdr:cNvPr id="971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808002</xdr:colOff>
      <xdr:row>4</xdr:row>
      <xdr:rowOff>238126</xdr:rowOff>
    </xdr:to>
    <xdr:sp macro="" textlink="">
      <xdr:nvSpPr>
        <xdr:cNvPr id="972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97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808002</xdr:colOff>
      <xdr:row>4</xdr:row>
      <xdr:rowOff>276226</xdr:rowOff>
    </xdr:to>
    <xdr:sp macro="" textlink="">
      <xdr:nvSpPr>
        <xdr:cNvPr id="974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964406</xdr:colOff>
      <xdr:row>4</xdr:row>
      <xdr:rowOff>238126</xdr:rowOff>
    </xdr:to>
    <xdr:sp macro="" textlink="">
      <xdr:nvSpPr>
        <xdr:cNvPr id="975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914753</xdr:colOff>
      <xdr:row>4</xdr:row>
      <xdr:rowOff>276226</xdr:rowOff>
    </xdr:to>
    <xdr:sp macro="" textlink="">
      <xdr:nvSpPr>
        <xdr:cNvPr id="976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914753</xdr:colOff>
      <xdr:row>4</xdr:row>
      <xdr:rowOff>238126</xdr:rowOff>
    </xdr:to>
    <xdr:sp macro="" textlink="">
      <xdr:nvSpPr>
        <xdr:cNvPr id="977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914753</xdr:colOff>
      <xdr:row>4</xdr:row>
      <xdr:rowOff>238126</xdr:rowOff>
    </xdr:to>
    <xdr:sp macro="" textlink="">
      <xdr:nvSpPr>
        <xdr:cNvPr id="978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964406</xdr:colOff>
      <xdr:row>4</xdr:row>
      <xdr:rowOff>238126</xdr:rowOff>
    </xdr:to>
    <xdr:sp macro="" textlink="">
      <xdr:nvSpPr>
        <xdr:cNvPr id="979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914753</xdr:colOff>
      <xdr:row>4</xdr:row>
      <xdr:rowOff>276226</xdr:rowOff>
    </xdr:to>
    <xdr:sp macro="" textlink="">
      <xdr:nvSpPr>
        <xdr:cNvPr id="980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98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808002</xdr:colOff>
      <xdr:row>4</xdr:row>
      <xdr:rowOff>276226</xdr:rowOff>
    </xdr:to>
    <xdr:sp macro="" textlink="">
      <xdr:nvSpPr>
        <xdr:cNvPr id="982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808002</xdr:colOff>
      <xdr:row>4</xdr:row>
      <xdr:rowOff>238126</xdr:rowOff>
    </xdr:to>
    <xdr:sp macro="" textlink="">
      <xdr:nvSpPr>
        <xdr:cNvPr id="983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808002</xdr:colOff>
      <xdr:row>4</xdr:row>
      <xdr:rowOff>238126</xdr:rowOff>
    </xdr:to>
    <xdr:sp macro="" textlink="">
      <xdr:nvSpPr>
        <xdr:cNvPr id="984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98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808002</xdr:colOff>
      <xdr:row>4</xdr:row>
      <xdr:rowOff>276226</xdr:rowOff>
    </xdr:to>
    <xdr:sp macro="" textlink="">
      <xdr:nvSpPr>
        <xdr:cNvPr id="986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964406</xdr:colOff>
      <xdr:row>4</xdr:row>
      <xdr:rowOff>238126</xdr:rowOff>
    </xdr:to>
    <xdr:sp macro="" textlink="">
      <xdr:nvSpPr>
        <xdr:cNvPr id="987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914753</xdr:colOff>
      <xdr:row>4</xdr:row>
      <xdr:rowOff>276226</xdr:rowOff>
    </xdr:to>
    <xdr:sp macro="" textlink="">
      <xdr:nvSpPr>
        <xdr:cNvPr id="988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914753</xdr:colOff>
      <xdr:row>4</xdr:row>
      <xdr:rowOff>238126</xdr:rowOff>
    </xdr:to>
    <xdr:sp macro="" textlink="">
      <xdr:nvSpPr>
        <xdr:cNvPr id="989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914753</xdr:colOff>
      <xdr:row>4</xdr:row>
      <xdr:rowOff>238126</xdr:rowOff>
    </xdr:to>
    <xdr:sp macro="" textlink="">
      <xdr:nvSpPr>
        <xdr:cNvPr id="990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964406</xdr:colOff>
      <xdr:row>4</xdr:row>
      <xdr:rowOff>238126</xdr:rowOff>
    </xdr:to>
    <xdr:sp macro="" textlink="">
      <xdr:nvSpPr>
        <xdr:cNvPr id="991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914753</xdr:colOff>
      <xdr:row>4</xdr:row>
      <xdr:rowOff>276226</xdr:rowOff>
    </xdr:to>
    <xdr:sp macro="" textlink="">
      <xdr:nvSpPr>
        <xdr:cNvPr id="992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99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808002</xdr:colOff>
      <xdr:row>4</xdr:row>
      <xdr:rowOff>276226</xdr:rowOff>
    </xdr:to>
    <xdr:sp macro="" textlink="">
      <xdr:nvSpPr>
        <xdr:cNvPr id="994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99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964406</xdr:colOff>
      <xdr:row>4</xdr:row>
      <xdr:rowOff>238126</xdr:rowOff>
    </xdr:to>
    <xdr:sp macro="" textlink="">
      <xdr:nvSpPr>
        <xdr:cNvPr id="996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914753</xdr:colOff>
      <xdr:row>4</xdr:row>
      <xdr:rowOff>276226</xdr:rowOff>
    </xdr:to>
    <xdr:sp macro="" textlink="">
      <xdr:nvSpPr>
        <xdr:cNvPr id="997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99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99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0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0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0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00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0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00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0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0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00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1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01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1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1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1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01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1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01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1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1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2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02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2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02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2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2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2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02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2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02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03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03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600184</xdr:colOff>
      <xdr:row>4</xdr:row>
      <xdr:rowOff>276226</xdr:rowOff>
    </xdr:to>
    <xdr:sp macro="" textlink="">
      <xdr:nvSpPr>
        <xdr:cNvPr id="1032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03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03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03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600184</xdr:colOff>
      <xdr:row>4</xdr:row>
      <xdr:rowOff>276226</xdr:rowOff>
    </xdr:to>
    <xdr:sp macro="" textlink="">
      <xdr:nvSpPr>
        <xdr:cNvPr id="1036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771634</xdr:colOff>
      <xdr:row>4</xdr:row>
      <xdr:rowOff>238126</xdr:rowOff>
    </xdr:to>
    <xdr:sp macro="" textlink="">
      <xdr:nvSpPr>
        <xdr:cNvPr id="1037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676384</xdr:colOff>
      <xdr:row>4</xdr:row>
      <xdr:rowOff>276226</xdr:rowOff>
    </xdr:to>
    <xdr:sp macro="" textlink="">
      <xdr:nvSpPr>
        <xdr:cNvPr id="1038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676384</xdr:colOff>
      <xdr:row>4</xdr:row>
      <xdr:rowOff>238126</xdr:rowOff>
    </xdr:to>
    <xdr:sp macro="" textlink="">
      <xdr:nvSpPr>
        <xdr:cNvPr id="1039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676384</xdr:colOff>
      <xdr:row>4</xdr:row>
      <xdr:rowOff>238126</xdr:rowOff>
    </xdr:to>
    <xdr:sp macro="" textlink="">
      <xdr:nvSpPr>
        <xdr:cNvPr id="1040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771634</xdr:colOff>
      <xdr:row>4</xdr:row>
      <xdr:rowOff>238126</xdr:rowOff>
    </xdr:to>
    <xdr:sp macro="" textlink="">
      <xdr:nvSpPr>
        <xdr:cNvPr id="1041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676384</xdr:colOff>
      <xdr:row>4</xdr:row>
      <xdr:rowOff>276226</xdr:rowOff>
    </xdr:to>
    <xdr:sp macro="" textlink="">
      <xdr:nvSpPr>
        <xdr:cNvPr id="1042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04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600184</xdr:colOff>
      <xdr:row>4</xdr:row>
      <xdr:rowOff>276226</xdr:rowOff>
    </xdr:to>
    <xdr:sp macro="" textlink="">
      <xdr:nvSpPr>
        <xdr:cNvPr id="1044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04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04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04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600184</xdr:colOff>
      <xdr:row>4</xdr:row>
      <xdr:rowOff>276226</xdr:rowOff>
    </xdr:to>
    <xdr:sp macro="" textlink="">
      <xdr:nvSpPr>
        <xdr:cNvPr id="1048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771634</xdr:colOff>
      <xdr:row>4</xdr:row>
      <xdr:rowOff>238126</xdr:rowOff>
    </xdr:to>
    <xdr:sp macro="" textlink="">
      <xdr:nvSpPr>
        <xdr:cNvPr id="1049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676384</xdr:colOff>
      <xdr:row>4</xdr:row>
      <xdr:rowOff>276226</xdr:rowOff>
    </xdr:to>
    <xdr:sp macro="" textlink="">
      <xdr:nvSpPr>
        <xdr:cNvPr id="1050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676384</xdr:colOff>
      <xdr:row>4</xdr:row>
      <xdr:rowOff>238126</xdr:rowOff>
    </xdr:to>
    <xdr:sp macro="" textlink="">
      <xdr:nvSpPr>
        <xdr:cNvPr id="1051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676384</xdr:colOff>
      <xdr:row>4</xdr:row>
      <xdr:rowOff>238126</xdr:rowOff>
    </xdr:to>
    <xdr:sp macro="" textlink="">
      <xdr:nvSpPr>
        <xdr:cNvPr id="1052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771634</xdr:colOff>
      <xdr:row>4</xdr:row>
      <xdr:rowOff>238126</xdr:rowOff>
    </xdr:to>
    <xdr:sp macro="" textlink="">
      <xdr:nvSpPr>
        <xdr:cNvPr id="1053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676384</xdr:colOff>
      <xdr:row>4</xdr:row>
      <xdr:rowOff>276226</xdr:rowOff>
    </xdr:to>
    <xdr:sp macro="" textlink="">
      <xdr:nvSpPr>
        <xdr:cNvPr id="1054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05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600184</xdr:colOff>
      <xdr:row>4</xdr:row>
      <xdr:rowOff>276226</xdr:rowOff>
    </xdr:to>
    <xdr:sp macro="" textlink="">
      <xdr:nvSpPr>
        <xdr:cNvPr id="1056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05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05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05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771634</xdr:colOff>
      <xdr:row>4</xdr:row>
      <xdr:rowOff>238126</xdr:rowOff>
    </xdr:to>
    <xdr:sp macro="" textlink="">
      <xdr:nvSpPr>
        <xdr:cNvPr id="1060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676384</xdr:colOff>
      <xdr:row>4</xdr:row>
      <xdr:rowOff>276226</xdr:rowOff>
    </xdr:to>
    <xdr:sp macro="" textlink="">
      <xdr:nvSpPr>
        <xdr:cNvPr id="1061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06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06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06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07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07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07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08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08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08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09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09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0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09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09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09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10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10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10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10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10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255551</xdr:colOff>
      <xdr:row>4</xdr:row>
      <xdr:rowOff>276226</xdr:rowOff>
    </xdr:to>
    <xdr:sp macro="" textlink="">
      <xdr:nvSpPr>
        <xdr:cNvPr id="110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110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110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10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255551</xdr:colOff>
      <xdr:row>4</xdr:row>
      <xdr:rowOff>276226</xdr:rowOff>
    </xdr:to>
    <xdr:sp macro="" textlink="">
      <xdr:nvSpPr>
        <xdr:cNvPr id="110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11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11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11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11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11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11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11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255551</xdr:colOff>
      <xdr:row>4</xdr:row>
      <xdr:rowOff>276226</xdr:rowOff>
    </xdr:to>
    <xdr:sp macro="" textlink="">
      <xdr:nvSpPr>
        <xdr:cNvPr id="111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111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111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12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255551</xdr:colOff>
      <xdr:row>4</xdr:row>
      <xdr:rowOff>276226</xdr:rowOff>
    </xdr:to>
    <xdr:sp macro="" textlink="">
      <xdr:nvSpPr>
        <xdr:cNvPr id="112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12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12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12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12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12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12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12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255551</xdr:colOff>
      <xdr:row>4</xdr:row>
      <xdr:rowOff>276226</xdr:rowOff>
    </xdr:to>
    <xdr:sp macro="" textlink="">
      <xdr:nvSpPr>
        <xdr:cNvPr id="112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113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113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13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3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13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3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3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3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13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3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14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4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4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4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14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4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14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4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4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4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15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5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15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5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5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5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15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5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15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5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6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6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16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6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16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6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6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16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16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17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17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17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18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18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18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18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19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19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19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1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20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2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2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2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20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120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179353</xdr:colOff>
      <xdr:row>4</xdr:row>
      <xdr:rowOff>276226</xdr:rowOff>
    </xdr:to>
    <xdr:sp macro="" textlink="">
      <xdr:nvSpPr>
        <xdr:cNvPr id="120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120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120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120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179353</xdr:colOff>
      <xdr:row>4</xdr:row>
      <xdr:rowOff>276226</xdr:rowOff>
    </xdr:to>
    <xdr:sp macro="" textlink="">
      <xdr:nvSpPr>
        <xdr:cNvPr id="121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350803</xdr:colOff>
      <xdr:row>4</xdr:row>
      <xdr:rowOff>238126</xdr:rowOff>
    </xdr:to>
    <xdr:sp macro="" textlink="">
      <xdr:nvSpPr>
        <xdr:cNvPr id="1211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255553</xdr:colOff>
      <xdr:row>4</xdr:row>
      <xdr:rowOff>276226</xdr:rowOff>
    </xdr:to>
    <xdr:sp macro="" textlink="">
      <xdr:nvSpPr>
        <xdr:cNvPr id="121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255553</xdr:colOff>
      <xdr:row>4</xdr:row>
      <xdr:rowOff>238126</xdr:rowOff>
    </xdr:to>
    <xdr:sp macro="" textlink="">
      <xdr:nvSpPr>
        <xdr:cNvPr id="121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255553</xdr:colOff>
      <xdr:row>4</xdr:row>
      <xdr:rowOff>238126</xdr:rowOff>
    </xdr:to>
    <xdr:sp macro="" textlink="">
      <xdr:nvSpPr>
        <xdr:cNvPr id="121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350803</xdr:colOff>
      <xdr:row>4</xdr:row>
      <xdr:rowOff>238126</xdr:rowOff>
    </xdr:to>
    <xdr:sp macro="" textlink="">
      <xdr:nvSpPr>
        <xdr:cNvPr id="1215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255553</xdr:colOff>
      <xdr:row>4</xdr:row>
      <xdr:rowOff>276226</xdr:rowOff>
    </xdr:to>
    <xdr:sp macro="" textlink="">
      <xdr:nvSpPr>
        <xdr:cNvPr id="121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121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179353</xdr:colOff>
      <xdr:row>4</xdr:row>
      <xdr:rowOff>276226</xdr:rowOff>
    </xdr:to>
    <xdr:sp macro="" textlink="">
      <xdr:nvSpPr>
        <xdr:cNvPr id="121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121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122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122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179353</xdr:colOff>
      <xdr:row>4</xdr:row>
      <xdr:rowOff>276226</xdr:rowOff>
    </xdr:to>
    <xdr:sp macro="" textlink="">
      <xdr:nvSpPr>
        <xdr:cNvPr id="122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350803</xdr:colOff>
      <xdr:row>4</xdr:row>
      <xdr:rowOff>238126</xdr:rowOff>
    </xdr:to>
    <xdr:sp macro="" textlink="">
      <xdr:nvSpPr>
        <xdr:cNvPr id="1223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255553</xdr:colOff>
      <xdr:row>4</xdr:row>
      <xdr:rowOff>276226</xdr:rowOff>
    </xdr:to>
    <xdr:sp macro="" textlink="">
      <xdr:nvSpPr>
        <xdr:cNvPr id="122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255553</xdr:colOff>
      <xdr:row>4</xdr:row>
      <xdr:rowOff>238126</xdr:rowOff>
    </xdr:to>
    <xdr:sp macro="" textlink="">
      <xdr:nvSpPr>
        <xdr:cNvPr id="122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255553</xdr:colOff>
      <xdr:row>4</xdr:row>
      <xdr:rowOff>238126</xdr:rowOff>
    </xdr:to>
    <xdr:sp macro="" textlink="">
      <xdr:nvSpPr>
        <xdr:cNvPr id="122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350803</xdr:colOff>
      <xdr:row>4</xdr:row>
      <xdr:rowOff>238126</xdr:rowOff>
    </xdr:to>
    <xdr:sp macro="" textlink="">
      <xdr:nvSpPr>
        <xdr:cNvPr id="1227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255553</xdr:colOff>
      <xdr:row>4</xdr:row>
      <xdr:rowOff>276226</xdr:rowOff>
    </xdr:to>
    <xdr:sp macro="" textlink="">
      <xdr:nvSpPr>
        <xdr:cNvPr id="122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122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179353</xdr:colOff>
      <xdr:row>4</xdr:row>
      <xdr:rowOff>276226</xdr:rowOff>
    </xdr:to>
    <xdr:sp macro="" textlink="">
      <xdr:nvSpPr>
        <xdr:cNvPr id="123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123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123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123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303901</xdr:rowOff>
    </xdr:from>
    <xdr:to>
      <xdr:col>7</xdr:col>
      <xdr:colOff>49954</xdr:colOff>
      <xdr:row>4</xdr:row>
      <xdr:rowOff>284852</xdr:rowOff>
    </xdr:to>
    <xdr:sp macro="" textlink="">
      <xdr:nvSpPr>
        <xdr:cNvPr id="1234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350803</xdr:colOff>
      <xdr:row>4</xdr:row>
      <xdr:rowOff>238126</xdr:rowOff>
    </xdr:to>
    <xdr:sp macro="" textlink="">
      <xdr:nvSpPr>
        <xdr:cNvPr id="1235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255553</xdr:colOff>
      <xdr:row>4</xdr:row>
      <xdr:rowOff>276226</xdr:rowOff>
    </xdr:to>
    <xdr:sp macro="" textlink="">
      <xdr:nvSpPr>
        <xdr:cNvPr id="123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23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24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24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24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25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25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25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26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26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26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26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2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27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66785</xdr:colOff>
      <xdr:row>4</xdr:row>
      <xdr:rowOff>238126</xdr:rowOff>
    </xdr:to>
    <xdr:sp macro="" textlink="">
      <xdr:nvSpPr>
        <xdr:cNvPr id="1273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127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127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127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66785</xdr:colOff>
      <xdr:row>4</xdr:row>
      <xdr:rowOff>238126</xdr:rowOff>
    </xdr:to>
    <xdr:sp macro="" textlink="">
      <xdr:nvSpPr>
        <xdr:cNvPr id="1277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127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142985</xdr:colOff>
      <xdr:row>4</xdr:row>
      <xdr:rowOff>238126</xdr:rowOff>
    </xdr:to>
    <xdr:sp macro="" textlink="">
      <xdr:nvSpPr>
        <xdr:cNvPr id="1279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47735</xdr:colOff>
      <xdr:row>4</xdr:row>
      <xdr:rowOff>276226</xdr:rowOff>
    </xdr:to>
    <xdr:sp macro="" textlink="">
      <xdr:nvSpPr>
        <xdr:cNvPr id="1280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47735</xdr:colOff>
      <xdr:row>4</xdr:row>
      <xdr:rowOff>238126</xdr:rowOff>
    </xdr:to>
    <xdr:sp macro="" textlink="">
      <xdr:nvSpPr>
        <xdr:cNvPr id="1281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47735</xdr:colOff>
      <xdr:row>4</xdr:row>
      <xdr:rowOff>238126</xdr:rowOff>
    </xdr:to>
    <xdr:sp macro="" textlink="">
      <xdr:nvSpPr>
        <xdr:cNvPr id="1282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142985</xdr:colOff>
      <xdr:row>4</xdr:row>
      <xdr:rowOff>238126</xdr:rowOff>
    </xdr:to>
    <xdr:sp macro="" textlink="">
      <xdr:nvSpPr>
        <xdr:cNvPr id="1283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47735</xdr:colOff>
      <xdr:row>4</xdr:row>
      <xdr:rowOff>276226</xdr:rowOff>
    </xdr:to>
    <xdr:sp macro="" textlink="">
      <xdr:nvSpPr>
        <xdr:cNvPr id="1284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66785</xdr:colOff>
      <xdr:row>4</xdr:row>
      <xdr:rowOff>238126</xdr:rowOff>
    </xdr:to>
    <xdr:sp macro="" textlink="">
      <xdr:nvSpPr>
        <xdr:cNvPr id="1285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128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128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128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66785</xdr:colOff>
      <xdr:row>4</xdr:row>
      <xdr:rowOff>238126</xdr:rowOff>
    </xdr:to>
    <xdr:sp macro="" textlink="">
      <xdr:nvSpPr>
        <xdr:cNvPr id="1289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129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142985</xdr:colOff>
      <xdr:row>4</xdr:row>
      <xdr:rowOff>238126</xdr:rowOff>
    </xdr:to>
    <xdr:sp macro="" textlink="">
      <xdr:nvSpPr>
        <xdr:cNvPr id="1291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47735</xdr:colOff>
      <xdr:row>4</xdr:row>
      <xdr:rowOff>276226</xdr:rowOff>
    </xdr:to>
    <xdr:sp macro="" textlink="">
      <xdr:nvSpPr>
        <xdr:cNvPr id="1292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47735</xdr:colOff>
      <xdr:row>4</xdr:row>
      <xdr:rowOff>238126</xdr:rowOff>
    </xdr:to>
    <xdr:sp macro="" textlink="">
      <xdr:nvSpPr>
        <xdr:cNvPr id="1293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47735</xdr:colOff>
      <xdr:row>4</xdr:row>
      <xdr:rowOff>238126</xdr:rowOff>
    </xdr:to>
    <xdr:sp macro="" textlink="">
      <xdr:nvSpPr>
        <xdr:cNvPr id="1294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142985</xdr:colOff>
      <xdr:row>4</xdr:row>
      <xdr:rowOff>238126</xdr:rowOff>
    </xdr:to>
    <xdr:sp macro="" textlink="">
      <xdr:nvSpPr>
        <xdr:cNvPr id="1295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47735</xdr:colOff>
      <xdr:row>4</xdr:row>
      <xdr:rowOff>276226</xdr:rowOff>
    </xdr:to>
    <xdr:sp macro="" textlink="">
      <xdr:nvSpPr>
        <xdr:cNvPr id="1296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66785</xdr:colOff>
      <xdr:row>4</xdr:row>
      <xdr:rowOff>238126</xdr:rowOff>
    </xdr:to>
    <xdr:sp macro="" textlink="">
      <xdr:nvSpPr>
        <xdr:cNvPr id="1297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129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129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130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1301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142985</xdr:colOff>
      <xdr:row>4</xdr:row>
      <xdr:rowOff>238126</xdr:rowOff>
    </xdr:to>
    <xdr:sp macro="" textlink="">
      <xdr:nvSpPr>
        <xdr:cNvPr id="1302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47735</xdr:colOff>
      <xdr:row>4</xdr:row>
      <xdr:rowOff>276226</xdr:rowOff>
    </xdr:to>
    <xdr:sp macro="" textlink="">
      <xdr:nvSpPr>
        <xdr:cNvPr id="1303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47735</xdr:colOff>
      <xdr:row>4</xdr:row>
      <xdr:rowOff>238126</xdr:rowOff>
    </xdr:to>
    <xdr:sp macro="" textlink="">
      <xdr:nvSpPr>
        <xdr:cNvPr id="1304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0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30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0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0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0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31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1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31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1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1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1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31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1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31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1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2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2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32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2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32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2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2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2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32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2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33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3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3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3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33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3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33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3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33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3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134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134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134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3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134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3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1202639</xdr:colOff>
      <xdr:row>4</xdr:row>
      <xdr:rowOff>276226</xdr:rowOff>
    </xdr:to>
    <xdr:sp macro="" textlink="">
      <xdr:nvSpPr>
        <xdr:cNvPr id="1346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3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3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3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1202639</xdr:colOff>
      <xdr:row>4</xdr:row>
      <xdr:rowOff>276226</xdr:rowOff>
    </xdr:to>
    <xdr:sp macro="" textlink="">
      <xdr:nvSpPr>
        <xdr:cNvPr id="1350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3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135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135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135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3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135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3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1202639</xdr:colOff>
      <xdr:row>4</xdr:row>
      <xdr:rowOff>276226</xdr:rowOff>
    </xdr:to>
    <xdr:sp macro="" textlink="">
      <xdr:nvSpPr>
        <xdr:cNvPr id="1358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3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3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3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1202639</xdr:colOff>
      <xdr:row>4</xdr:row>
      <xdr:rowOff>276226</xdr:rowOff>
    </xdr:to>
    <xdr:sp macro="" textlink="">
      <xdr:nvSpPr>
        <xdr:cNvPr id="1362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3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136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136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136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3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136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303901</xdr:rowOff>
    </xdr:from>
    <xdr:to>
      <xdr:col>8</xdr:col>
      <xdr:colOff>49953</xdr:colOff>
      <xdr:row>4</xdr:row>
      <xdr:rowOff>284852</xdr:rowOff>
    </xdr:to>
    <xdr:sp macro="" textlink="">
      <xdr:nvSpPr>
        <xdr:cNvPr id="1369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7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37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7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7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7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37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7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37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7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7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8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38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8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38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8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8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8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38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8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38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9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9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9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39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9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39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9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9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39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39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40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40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40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40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40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40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1406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808002</xdr:colOff>
      <xdr:row>4</xdr:row>
      <xdr:rowOff>276226</xdr:rowOff>
    </xdr:to>
    <xdr:sp macro="" textlink="">
      <xdr:nvSpPr>
        <xdr:cNvPr id="1407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808002</xdr:colOff>
      <xdr:row>4</xdr:row>
      <xdr:rowOff>238126</xdr:rowOff>
    </xdr:to>
    <xdr:sp macro="" textlink="">
      <xdr:nvSpPr>
        <xdr:cNvPr id="1408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808002</xdr:colOff>
      <xdr:row>4</xdr:row>
      <xdr:rowOff>238126</xdr:rowOff>
    </xdr:to>
    <xdr:sp macro="" textlink="">
      <xdr:nvSpPr>
        <xdr:cNvPr id="1409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141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808002</xdr:colOff>
      <xdr:row>4</xdr:row>
      <xdr:rowOff>276226</xdr:rowOff>
    </xdr:to>
    <xdr:sp macro="" textlink="">
      <xdr:nvSpPr>
        <xdr:cNvPr id="1411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964406</xdr:colOff>
      <xdr:row>4</xdr:row>
      <xdr:rowOff>238126</xdr:rowOff>
    </xdr:to>
    <xdr:sp macro="" textlink="">
      <xdr:nvSpPr>
        <xdr:cNvPr id="1412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914753</xdr:colOff>
      <xdr:row>4</xdr:row>
      <xdr:rowOff>276226</xdr:rowOff>
    </xdr:to>
    <xdr:sp macro="" textlink="">
      <xdr:nvSpPr>
        <xdr:cNvPr id="1413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914753</xdr:colOff>
      <xdr:row>4</xdr:row>
      <xdr:rowOff>238126</xdr:rowOff>
    </xdr:to>
    <xdr:sp macro="" textlink="">
      <xdr:nvSpPr>
        <xdr:cNvPr id="1414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914753</xdr:colOff>
      <xdr:row>4</xdr:row>
      <xdr:rowOff>238126</xdr:rowOff>
    </xdr:to>
    <xdr:sp macro="" textlink="">
      <xdr:nvSpPr>
        <xdr:cNvPr id="1415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964406</xdr:colOff>
      <xdr:row>4</xdr:row>
      <xdr:rowOff>238126</xdr:rowOff>
    </xdr:to>
    <xdr:sp macro="" textlink="">
      <xdr:nvSpPr>
        <xdr:cNvPr id="1416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914753</xdr:colOff>
      <xdr:row>4</xdr:row>
      <xdr:rowOff>276226</xdr:rowOff>
    </xdr:to>
    <xdr:sp macro="" textlink="">
      <xdr:nvSpPr>
        <xdr:cNvPr id="1417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1418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808002</xdr:colOff>
      <xdr:row>4</xdr:row>
      <xdr:rowOff>276226</xdr:rowOff>
    </xdr:to>
    <xdr:sp macro="" textlink="">
      <xdr:nvSpPr>
        <xdr:cNvPr id="1419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808002</xdr:colOff>
      <xdr:row>4</xdr:row>
      <xdr:rowOff>238126</xdr:rowOff>
    </xdr:to>
    <xdr:sp macro="" textlink="">
      <xdr:nvSpPr>
        <xdr:cNvPr id="1420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808002</xdr:colOff>
      <xdr:row>4</xdr:row>
      <xdr:rowOff>238126</xdr:rowOff>
    </xdr:to>
    <xdr:sp macro="" textlink="">
      <xdr:nvSpPr>
        <xdr:cNvPr id="1421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142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808002</xdr:colOff>
      <xdr:row>4</xdr:row>
      <xdr:rowOff>276226</xdr:rowOff>
    </xdr:to>
    <xdr:sp macro="" textlink="">
      <xdr:nvSpPr>
        <xdr:cNvPr id="1423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964406</xdr:colOff>
      <xdr:row>4</xdr:row>
      <xdr:rowOff>238126</xdr:rowOff>
    </xdr:to>
    <xdr:sp macro="" textlink="">
      <xdr:nvSpPr>
        <xdr:cNvPr id="1424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914753</xdr:colOff>
      <xdr:row>4</xdr:row>
      <xdr:rowOff>276226</xdr:rowOff>
    </xdr:to>
    <xdr:sp macro="" textlink="">
      <xdr:nvSpPr>
        <xdr:cNvPr id="1425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914753</xdr:colOff>
      <xdr:row>4</xdr:row>
      <xdr:rowOff>238126</xdr:rowOff>
    </xdr:to>
    <xdr:sp macro="" textlink="">
      <xdr:nvSpPr>
        <xdr:cNvPr id="1426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914753</xdr:colOff>
      <xdr:row>4</xdr:row>
      <xdr:rowOff>238126</xdr:rowOff>
    </xdr:to>
    <xdr:sp macro="" textlink="">
      <xdr:nvSpPr>
        <xdr:cNvPr id="1427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964406</xdr:colOff>
      <xdr:row>4</xdr:row>
      <xdr:rowOff>238126</xdr:rowOff>
    </xdr:to>
    <xdr:sp macro="" textlink="">
      <xdr:nvSpPr>
        <xdr:cNvPr id="1428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914753</xdr:colOff>
      <xdr:row>4</xdr:row>
      <xdr:rowOff>276226</xdr:rowOff>
    </xdr:to>
    <xdr:sp macro="" textlink="">
      <xdr:nvSpPr>
        <xdr:cNvPr id="1429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143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808002</xdr:colOff>
      <xdr:row>4</xdr:row>
      <xdr:rowOff>276226</xdr:rowOff>
    </xdr:to>
    <xdr:sp macro="" textlink="">
      <xdr:nvSpPr>
        <xdr:cNvPr id="1431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143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964406</xdr:colOff>
      <xdr:row>4</xdr:row>
      <xdr:rowOff>238126</xdr:rowOff>
    </xdr:to>
    <xdr:sp macro="" textlink="">
      <xdr:nvSpPr>
        <xdr:cNvPr id="1433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914753</xdr:colOff>
      <xdr:row>4</xdr:row>
      <xdr:rowOff>276226</xdr:rowOff>
    </xdr:to>
    <xdr:sp macro="" textlink="">
      <xdr:nvSpPr>
        <xdr:cNvPr id="1434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3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43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3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3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3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44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4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44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4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4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4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44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4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44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4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5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5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45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5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45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5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5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5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45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5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46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6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6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6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46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6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46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46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468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600184</xdr:colOff>
      <xdr:row>4</xdr:row>
      <xdr:rowOff>276226</xdr:rowOff>
    </xdr:to>
    <xdr:sp macro="" textlink="">
      <xdr:nvSpPr>
        <xdr:cNvPr id="1469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47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47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47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600184</xdr:colOff>
      <xdr:row>4</xdr:row>
      <xdr:rowOff>276226</xdr:rowOff>
    </xdr:to>
    <xdr:sp macro="" textlink="">
      <xdr:nvSpPr>
        <xdr:cNvPr id="1473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771634</xdr:colOff>
      <xdr:row>4</xdr:row>
      <xdr:rowOff>238126</xdr:rowOff>
    </xdr:to>
    <xdr:sp macro="" textlink="">
      <xdr:nvSpPr>
        <xdr:cNvPr id="1474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676384</xdr:colOff>
      <xdr:row>4</xdr:row>
      <xdr:rowOff>276226</xdr:rowOff>
    </xdr:to>
    <xdr:sp macro="" textlink="">
      <xdr:nvSpPr>
        <xdr:cNvPr id="1475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676384</xdr:colOff>
      <xdr:row>4</xdr:row>
      <xdr:rowOff>238126</xdr:rowOff>
    </xdr:to>
    <xdr:sp macro="" textlink="">
      <xdr:nvSpPr>
        <xdr:cNvPr id="1476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676384</xdr:colOff>
      <xdr:row>4</xdr:row>
      <xdr:rowOff>238126</xdr:rowOff>
    </xdr:to>
    <xdr:sp macro="" textlink="">
      <xdr:nvSpPr>
        <xdr:cNvPr id="1477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771634</xdr:colOff>
      <xdr:row>4</xdr:row>
      <xdr:rowOff>238126</xdr:rowOff>
    </xdr:to>
    <xdr:sp macro="" textlink="">
      <xdr:nvSpPr>
        <xdr:cNvPr id="1478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676384</xdr:colOff>
      <xdr:row>4</xdr:row>
      <xdr:rowOff>276226</xdr:rowOff>
    </xdr:to>
    <xdr:sp macro="" textlink="">
      <xdr:nvSpPr>
        <xdr:cNvPr id="1479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48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600184</xdr:colOff>
      <xdr:row>4</xdr:row>
      <xdr:rowOff>276226</xdr:rowOff>
    </xdr:to>
    <xdr:sp macro="" textlink="">
      <xdr:nvSpPr>
        <xdr:cNvPr id="1481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48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48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48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600184</xdr:colOff>
      <xdr:row>4</xdr:row>
      <xdr:rowOff>276226</xdr:rowOff>
    </xdr:to>
    <xdr:sp macro="" textlink="">
      <xdr:nvSpPr>
        <xdr:cNvPr id="1485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771634</xdr:colOff>
      <xdr:row>4</xdr:row>
      <xdr:rowOff>238126</xdr:rowOff>
    </xdr:to>
    <xdr:sp macro="" textlink="">
      <xdr:nvSpPr>
        <xdr:cNvPr id="1486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676384</xdr:colOff>
      <xdr:row>4</xdr:row>
      <xdr:rowOff>276226</xdr:rowOff>
    </xdr:to>
    <xdr:sp macro="" textlink="">
      <xdr:nvSpPr>
        <xdr:cNvPr id="1487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676384</xdr:colOff>
      <xdr:row>4</xdr:row>
      <xdr:rowOff>238126</xdr:rowOff>
    </xdr:to>
    <xdr:sp macro="" textlink="">
      <xdr:nvSpPr>
        <xdr:cNvPr id="1488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676384</xdr:colOff>
      <xdr:row>4</xdr:row>
      <xdr:rowOff>238126</xdr:rowOff>
    </xdr:to>
    <xdr:sp macro="" textlink="">
      <xdr:nvSpPr>
        <xdr:cNvPr id="1489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771634</xdr:colOff>
      <xdr:row>4</xdr:row>
      <xdr:rowOff>238126</xdr:rowOff>
    </xdr:to>
    <xdr:sp macro="" textlink="">
      <xdr:nvSpPr>
        <xdr:cNvPr id="1490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676384</xdr:colOff>
      <xdr:row>4</xdr:row>
      <xdr:rowOff>276226</xdr:rowOff>
    </xdr:to>
    <xdr:sp macro="" textlink="">
      <xdr:nvSpPr>
        <xdr:cNvPr id="1491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49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600184</xdr:colOff>
      <xdr:row>4</xdr:row>
      <xdr:rowOff>276226</xdr:rowOff>
    </xdr:to>
    <xdr:sp macro="" textlink="">
      <xdr:nvSpPr>
        <xdr:cNvPr id="1493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49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49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49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771634</xdr:colOff>
      <xdr:row>4</xdr:row>
      <xdr:rowOff>238126</xdr:rowOff>
    </xdr:to>
    <xdr:sp macro="" textlink="">
      <xdr:nvSpPr>
        <xdr:cNvPr id="1497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676384</xdr:colOff>
      <xdr:row>4</xdr:row>
      <xdr:rowOff>276226</xdr:rowOff>
    </xdr:to>
    <xdr:sp macro="" textlink="">
      <xdr:nvSpPr>
        <xdr:cNvPr id="1498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4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50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50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50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51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51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51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51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52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52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52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53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5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53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53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53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53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53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53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54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54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255551</xdr:colOff>
      <xdr:row>4</xdr:row>
      <xdr:rowOff>276226</xdr:rowOff>
    </xdr:to>
    <xdr:sp macro="" textlink="">
      <xdr:nvSpPr>
        <xdr:cNvPr id="154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154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154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54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255551</xdr:colOff>
      <xdr:row>4</xdr:row>
      <xdr:rowOff>276226</xdr:rowOff>
    </xdr:to>
    <xdr:sp macro="" textlink="">
      <xdr:nvSpPr>
        <xdr:cNvPr id="154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54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54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54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55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55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55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55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255551</xdr:colOff>
      <xdr:row>4</xdr:row>
      <xdr:rowOff>276226</xdr:rowOff>
    </xdr:to>
    <xdr:sp macro="" textlink="">
      <xdr:nvSpPr>
        <xdr:cNvPr id="155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155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155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55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255551</xdr:colOff>
      <xdr:row>4</xdr:row>
      <xdr:rowOff>276226</xdr:rowOff>
    </xdr:to>
    <xdr:sp macro="" textlink="">
      <xdr:nvSpPr>
        <xdr:cNvPr id="155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55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56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56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56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56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56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56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255551</xdr:colOff>
      <xdr:row>4</xdr:row>
      <xdr:rowOff>276226</xdr:rowOff>
    </xdr:to>
    <xdr:sp macro="" textlink="">
      <xdr:nvSpPr>
        <xdr:cNvPr id="156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156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156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56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7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57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7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7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7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57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7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57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7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7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8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58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8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58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8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8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8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58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8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58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9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9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9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59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9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59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9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9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59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59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60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60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60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60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160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160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60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61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61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61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61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62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62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62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63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63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63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16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164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1642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179353</xdr:colOff>
      <xdr:row>4</xdr:row>
      <xdr:rowOff>276226</xdr:rowOff>
    </xdr:to>
    <xdr:sp macro="" textlink="">
      <xdr:nvSpPr>
        <xdr:cNvPr id="164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164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164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164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179353</xdr:colOff>
      <xdr:row>4</xdr:row>
      <xdr:rowOff>276226</xdr:rowOff>
    </xdr:to>
    <xdr:sp macro="" textlink="">
      <xdr:nvSpPr>
        <xdr:cNvPr id="164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350803</xdr:colOff>
      <xdr:row>4</xdr:row>
      <xdr:rowOff>238126</xdr:rowOff>
    </xdr:to>
    <xdr:sp macro="" textlink="">
      <xdr:nvSpPr>
        <xdr:cNvPr id="1648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255553</xdr:colOff>
      <xdr:row>4</xdr:row>
      <xdr:rowOff>276226</xdr:rowOff>
    </xdr:to>
    <xdr:sp macro="" textlink="">
      <xdr:nvSpPr>
        <xdr:cNvPr id="164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255553</xdr:colOff>
      <xdr:row>4</xdr:row>
      <xdr:rowOff>238126</xdr:rowOff>
    </xdr:to>
    <xdr:sp macro="" textlink="">
      <xdr:nvSpPr>
        <xdr:cNvPr id="165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255553</xdr:colOff>
      <xdr:row>4</xdr:row>
      <xdr:rowOff>238126</xdr:rowOff>
    </xdr:to>
    <xdr:sp macro="" textlink="">
      <xdr:nvSpPr>
        <xdr:cNvPr id="165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350803</xdr:colOff>
      <xdr:row>4</xdr:row>
      <xdr:rowOff>238126</xdr:rowOff>
    </xdr:to>
    <xdr:sp macro="" textlink="">
      <xdr:nvSpPr>
        <xdr:cNvPr id="1652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255553</xdr:colOff>
      <xdr:row>4</xdr:row>
      <xdr:rowOff>276226</xdr:rowOff>
    </xdr:to>
    <xdr:sp macro="" textlink="">
      <xdr:nvSpPr>
        <xdr:cNvPr id="165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165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179353</xdr:colOff>
      <xdr:row>4</xdr:row>
      <xdr:rowOff>276226</xdr:rowOff>
    </xdr:to>
    <xdr:sp macro="" textlink="">
      <xdr:nvSpPr>
        <xdr:cNvPr id="165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165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165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165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179353</xdr:colOff>
      <xdr:row>4</xdr:row>
      <xdr:rowOff>276226</xdr:rowOff>
    </xdr:to>
    <xdr:sp macro="" textlink="">
      <xdr:nvSpPr>
        <xdr:cNvPr id="165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350803</xdr:colOff>
      <xdr:row>4</xdr:row>
      <xdr:rowOff>238126</xdr:rowOff>
    </xdr:to>
    <xdr:sp macro="" textlink="">
      <xdr:nvSpPr>
        <xdr:cNvPr id="1660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255553</xdr:colOff>
      <xdr:row>4</xdr:row>
      <xdr:rowOff>276226</xdr:rowOff>
    </xdr:to>
    <xdr:sp macro="" textlink="">
      <xdr:nvSpPr>
        <xdr:cNvPr id="166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255553</xdr:colOff>
      <xdr:row>4</xdr:row>
      <xdr:rowOff>238126</xdr:rowOff>
    </xdr:to>
    <xdr:sp macro="" textlink="">
      <xdr:nvSpPr>
        <xdr:cNvPr id="166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255553</xdr:colOff>
      <xdr:row>4</xdr:row>
      <xdr:rowOff>238126</xdr:rowOff>
    </xdr:to>
    <xdr:sp macro="" textlink="">
      <xdr:nvSpPr>
        <xdr:cNvPr id="166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350803</xdr:colOff>
      <xdr:row>4</xdr:row>
      <xdr:rowOff>238126</xdr:rowOff>
    </xdr:to>
    <xdr:sp macro="" textlink="">
      <xdr:nvSpPr>
        <xdr:cNvPr id="1664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255553</xdr:colOff>
      <xdr:row>4</xdr:row>
      <xdr:rowOff>276226</xdr:rowOff>
    </xdr:to>
    <xdr:sp macro="" textlink="">
      <xdr:nvSpPr>
        <xdr:cNvPr id="166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166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179353</xdr:colOff>
      <xdr:row>4</xdr:row>
      <xdr:rowOff>276226</xdr:rowOff>
    </xdr:to>
    <xdr:sp macro="" textlink="">
      <xdr:nvSpPr>
        <xdr:cNvPr id="166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166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166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167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303901</xdr:rowOff>
    </xdr:from>
    <xdr:to>
      <xdr:col>8</xdr:col>
      <xdr:colOff>49953</xdr:colOff>
      <xdr:row>4</xdr:row>
      <xdr:rowOff>284852</xdr:rowOff>
    </xdr:to>
    <xdr:sp macro="" textlink="">
      <xdr:nvSpPr>
        <xdr:cNvPr id="1671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350803</xdr:colOff>
      <xdr:row>4</xdr:row>
      <xdr:rowOff>238126</xdr:rowOff>
    </xdr:to>
    <xdr:sp macro="" textlink="">
      <xdr:nvSpPr>
        <xdr:cNvPr id="1672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255553</xdr:colOff>
      <xdr:row>4</xdr:row>
      <xdr:rowOff>276226</xdr:rowOff>
    </xdr:to>
    <xdr:sp macro="" textlink="">
      <xdr:nvSpPr>
        <xdr:cNvPr id="167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67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67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68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68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68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69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69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69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6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69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7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7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7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70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7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70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7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7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7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70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66785</xdr:colOff>
      <xdr:row>4</xdr:row>
      <xdr:rowOff>238126</xdr:rowOff>
    </xdr:to>
    <xdr:sp macro="" textlink="">
      <xdr:nvSpPr>
        <xdr:cNvPr id="1710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1711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171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171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66785</xdr:colOff>
      <xdr:row>4</xdr:row>
      <xdr:rowOff>238126</xdr:rowOff>
    </xdr:to>
    <xdr:sp macro="" textlink="">
      <xdr:nvSpPr>
        <xdr:cNvPr id="1714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171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142985</xdr:colOff>
      <xdr:row>4</xdr:row>
      <xdr:rowOff>238126</xdr:rowOff>
    </xdr:to>
    <xdr:sp macro="" textlink="">
      <xdr:nvSpPr>
        <xdr:cNvPr id="1716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47735</xdr:colOff>
      <xdr:row>4</xdr:row>
      <xdr:rowOff>276226</xdr:rowOff>
    </xdr:to>
    <xdr:sp macro="" textlink="">
      <xdr:nvSpPr>
        <xdr:cNvPr id="1717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47735</xdr:colOff>
      <xdr:row>4</xdr:row>
      <xdr:rowOff>238126</xdr:rowOff>
    </xdr:to>
    <xdr:sp macro="" textlink="">
      <xdr:nvSpPr>
        <xdr:cNvPr id="171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47735</xdr:colOff>
      <xdr:row>4</xdr:row>
      <xdr:rowOff>238126</xdr:rowOff>
    </xdr:to>
    <xdr:sp macro="" textlink="">
      <xdr:nvSpPr>
        <xdr:cNvPr id="1719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142985</xdr:colOff>
      <xdr:row>4</xdr:row>
      <xdr:rowOff>238126</xdr:rowOff>
    </xdr:to>
    <xdr:sp macro="" textlink="">
      <xdr:nvSpPr>
        <xdr:cNvPr id="1720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47735</xdr:colOff>
      <xdr:row>4</xdr:row>
      <xdr:rowOff>276226</xdr:rowOff>
    </xdr:to>
    <xdr:sp macro="" textlink="">
      <xdr:nvSpPr>
        <xdr:cNvPr id="1721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66785</xdr:colOff>
      <xdr:row>4</xdr:row>
      <xdr:rowOff>238126</xdr:rowOff>
    </xdr:to>
    <xdr:sp macro="" textlink="">
      <xdr:nvSpPr>
        <xdr:cNvPr id="1722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172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172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172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66785</xdr:colOff>
      <xdr:row>4</xdr:row>
      <xdr:rowOff>238126</xdr:rowOff>
    </xdr:to>
    <xdr:sp macro="" textlink="">
      <xdr:nvSpPr>
        <xdr:cNvPr id="1726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172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142985</xdr:colOff>
      <xdr:row>4</xdr:row>
      <xdr:rowOff>238126</xdr:rowOff>
    </xdr:to>
    <xdr:sp macro="" textlink="">
      <xdr:nvSpPr>
        <xdr:cNvPr id="1728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47735</xdr:colOff>
      <xdr:row>4</xdr:row>
      <xdr:rowOff>276226</xdr:rowOff>
    </xdr:to>
    <xdr:sp macro="" textlink="">
      <xdr:nvSpPr>
        <xdr:cNvPr id="1729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47735</xdr:colOff>
      <xdr:row>4</xdr:row>
      <xdr:rowOff>238126</xdr:rowOff>
    </xdr:to>
    <xdr:sp macro="" textlink="">
      <xdr:nvSpPr>
        <xdr:cNvPr id="1730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47735</xdr:colOff>
      <xdr:row>4</xdr:row>
      <xdr:rowOff>238126</xdr:rowOff>
    </xdr:to>
    <xdr:sp macro="" textlink="">
      <xdr:nvSpPr>
        <xdr:cNvPr id="1731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142985</xdr:colOff>
      <xdr:row>4</xdr:row>
      <xdr:rowOff>238126</xdr:rowOff>
    </xdr:to>
    <xdr:sp macro="" textlink="">
      <xdr:nvSpPr>
        <xdr:cNvPr id="1732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47735</xdr:colOff>
      <xdr:row>4</xdr:row>
      <xdr:rowOff>276226</xdr:rowOff>
    </xdr:to>
    <xdr:sp macro="" textlink="">
      <xdr:nvSpPr>
        <xdr:cNvPr id="1733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66785</xdr:colOff>
      <xdr:row>4</xdr:row>
      <xdr:rowOff>238126</xdr:rowOff>
    </xdr:to>
    <xdr:sp macro="" textlink="">
      <xdr:nvSpPr>
        <xdr:cNvPr id="1734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173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173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173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173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142985</xdr:colOff>
      <xdr:row>4</xdr:row>
      <xdr:rowOff>238126</xdr:rowOff>
    </xdr:to>
    <xdr:sp macro="" textlink="">
      <xdr:nvSpPr>
        <xdr:cNvPr id="1739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47735</xdr:colOff>
      <xdr:row>4</xdr:row>
      <xdr:rowOff>276226</xdr:rowOff>
    </xdr:to>
    <xdr:sp macro="" textlink="">
      <xdr:nvSpPr>
        <xdr:cNvPr id="1740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47735</xdr:colOff>
      <xdr:row>4</xdr:row>
      <xdr:rowOff>238126</xdr:rowOff>
    </xdr:to>
    <xdr:sp macro="" textlink="">
      <xdr:nvSpPr>
        <xdr:cNvPr id="1741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4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74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4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4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4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74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4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74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5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5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5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75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5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75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5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5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5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75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6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76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6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6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6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76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6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76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6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6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7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77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7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177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7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177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7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1777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177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177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7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178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7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1202639</xdr:colOff>
      <xdr:row>4</xdr:row>
      <xdr:rowOff>276226</xdr:rowOff>
    </xdr:to>
    <xdr:sp macro="" textlink="">
      <xdr:nvSpPr>
        <xdr:cNvPr id="1783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7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7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7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1202639</xdr:colOff>
      <xdr:row>4</xdr:row>
      <xdr:rowOff>276226</xdr:rowOff>
    </xdr:to>
    <xdr:sp macro="" textlink="">
      <xdr:nvSpPr>
        <xdr:cNvPr id="1787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7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178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179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179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7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179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7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1202639</xdr:colOff>
      <xdr:row>4</xdr:row>
      <xdr:rowOff>276226</xdr:rowOff>
    </xdr:to>
    <xdr:sp macro="" textlink="">
      <xdr:nvSpPr>
        <xdr:cNvPr id="1795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7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7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7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1202639</xdr:colOff>
      <xdr:row>4</xdr:row>
      <xdr:rowOff>276226</xdr:rowOff>
    </xdr:to>
    <xdr:sp macro="" textlink="">
      <xdr:nvSpPr>
        <xdr:cNvPr id="1799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8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180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180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180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18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180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303901</xdr:rowOff>
    </xdr:from>
    <xdr:to>
      <xdr:col>8</xdr:col>
      <xdr:colOff>49953</xdr:colOff>
      <xdr:row>4</xdr:row>
      <xdr:rowOff>284852</xdr:rowOff>
    </xdr:to>
    <xdr:sp macro="" textlink="">
      <xdr:nvSpPr>
        <xdr:cNvPr id="1806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80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0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1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1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81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1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81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1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1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1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81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1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82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2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2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2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82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2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82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2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2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2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83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3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83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3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3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3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83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3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83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3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4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476497</xdr:colOff>
      <xdr:row>4</xdr:row>
      <xdr:rowOff>238126</xdr:rowOff>
    </xdr:to>
    <xdr:sp macro="" textlink="">
      <xdr:nvSpPr>
        <xdr:cNvPr id="184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476497</xdr:colOff>
      <xdr:row>4</xdr:row>
      <xdr:rowOff>276226</xdr:rowOff>
    </xdr:to>
    <xdr:sp macro="" textlink="">
      <xdr:nvSpPr>
        <xdr:cNvPr id="184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184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808002</xdr:colOff>
      <xdr:row>4</xdr:row>
      <xdr:rowOff>276226</xdr:rowOff>
    </xdr:to>
    <xdr:sp macro="" textlink="">
      <xdr:nvSpPr>
        <xdr:cNvPr id="1844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808002</xdr:colOff>
      <xdr:row>4</xdr:row>
      <xdr:rowOff>238126</xdr:rowOff>
    </xdr:to>
    <xdr:sp macro="" textlink="">
      <xdr:nvSpPr>
        <xdr:cNvPr id="1845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808002</xdr:colOff>
      <xdr:row>4</xdr:row>
      <xdr:rowOff>238126</xdr:rowOff>
    </xdr:to>
    <xdr:sp macro="" textlink="">
      <xdr:nvSpPr>
        <xdr:cNvPr id="1846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184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808002</xdr:colOff>
      <xdr:row>4</xdr:row>
      <xdr:rowOff>276226</xdr:rowOff>
    </xdr:to>
    <xdr:sp macro="" textlink="">
      <xdr:nvSpPr>
        <xdr:cNvPr id="184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964406</xdr:colOff>
      <xdr:row>4</xdr:row>
      <xdr:rowOff>238126</xdr:rowOff>
    </xdr:to>
    <xdr:sp macro="" textlink="">
      <xdr:nvSpPr>
        <xdr:cNvPr id="1849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914753</xdr:colOff>
      <xdr:row>4</xdr:row>
      <xdr:rowOff>276226</xdr:rowOff>
    </xdr:to>
    <xdr:sp macro="" textlink="">
      <xdr:nvSpPr>
        <xdr:cNvPr id="1850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914753</xdr:colOff>
      <xdr:row>4</xdr:row>
      <xdr:rowOff>238126</xdr:rowOff>
    </xdr:to>
    <xdr:sp macro="" textlink="">
      <xdr:nvSpPr>
        <xdr:cNvPr id="1851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914753</xdr:colOff>
      <xdr:row>4</xdr:row>
      <xdr:rowOff>238126</xdr:rowOff>
    </xdr:to>
    <xdr:sp macro="" textlink="">
      <xdr:nvSpPr>
        <xdr:cNvPr id="1852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964406</xdr:colOff>
      <xdr:row>4</xdr:row>
      <xdr:rowOff>238126</xdr:rowOff>
    </xdr:to>
    <xdr:sp macro="" textlink="">
      <xdr:nvSpPr>
        <xdr:cNvPr id="1853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914753</xdr:colOff>
      <xdr:row>4</xdr:row>
      <xdr:rowOff>276226</xdr:rowOff>
    </xdr:to>
    <xdr:sp macro="" textlink="">
      <xdr:nvSpPr>
        <xdr:cNvPr id="1854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185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808002</xdr:colOff>
      <xdr:row>4</xdr:row>
      <xdr:rowOff>276226</xdr:rowOff>
    </xdr:to>
    <xdr:sp macro="" textlink="">
      <xdr:nvSpPr>
        <xdr:cNvPr id="1856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808002</xdr:colOff>
      <xdr:row>4</xdr:row>
      <xdr:rowOff>238126</xdr:rowOff>
    </xdr:to>
    <xdr:sp macro="" textlink="">
      <xdr:nvSpPr>
        <xdr:cNvPr id="1857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808002</xdr:colOff>
      <xdr:row>4</xdr:row>
      <xdr:rowOff>238126</xdr:rowOff>
    </xdr:to>
    <xdr:sp macro="" textlink="">
      <xdr:nvSpPr>
        <xdr:cNvPr id="1858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185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808002</xdr:colOff>
      <xdr:row>4</xdr:row>
      <xdr:rowOff>276226</xdr:rowOff>
    </xdr:to>
    <xdr:sp macro="" textlink="">
      <xdr:nvSpPr>
        <xdr:cNvPr id="1860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964406</xdr:colOff>
      <xdr:row>4</xdr:row>
      <xdr:rowOff>238126</xdr:rowOff>
    </xdr:to>
    <xdr:sp macro="" textlink="">
      <xdr:nvSpPr>
        <xdr:cNvPr id="1861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914753</xdr:colOff>
      <xdr:row>4</xdr:row>
      <xdr:rowOff>276226</xdr:rowOff>
    </xdr:to>
    <xdr:sp macro="" textlink="">
      <xdr:nvSpPr>
        <xdr:cNvPr id="1862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914753</xdr:colOff>
      <xdr:row>4</xdr:row>
      <xdr:rowOff>238126</xdr:rowOff>
    </xdr:to>
    <xdr:sp macro="" textlink="">
      <xdr:nvSpPr>
        <xdr:cNvPr id="1863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914753</xdr:colOff>
      <xdr:row>4</xdr:row>
      <xdr:rowOff>238126</xdr:rowOff>
    </xdr:to>
    <xdr:sp macro="" textlink="">
      <xdr:nvSpPr>
        <xdr:cNvPr id="1864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964406</xdr:colOff>
      <xdr:row>4</xdr:row>
      <xdr:rowOff>238126</xdr:rowOff>
    </xdr:to>
    <xdr:sp macro="" textlink="">
      <xdr:nvSpPr>
        <xdr:cNvPr id="1865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914753</xdr:colOff>
      <xdr:row>4</xdr:row>
      <xdr:rowOff>276226</xdr:rowOff>
    </xdr:to>
    <xdr:sp macro="" textlink="">
      <xdr:nvSpPr>
        <xdr:cNvPr id="1866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186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808002</xdr:colOff>
      <xdr:row>4</xdr:row>
      <xdr:rowOff>276226</xdr:rowOff>
    </xdr:to>
    <xdr:sp macro="" textlink="">
      <xdr:nvSpPr>
        <xdr:cNvPr id="186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933803</xdr:colOff>
      <xdr:row>4</xdr:row>
      <xdr:rowOff>238126</xdr:rowOff>
    </xdr:to>
    <xdr:sp macro="" textlink="">
      <xdr:nvSpPr>
        <xdr:cNvPr id="186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964406</xdr:colOff>
      <xdr:row>4</xdr:row>
      <xdr:rowOff>238126</xdr:rowOff>
    </xdr:to>
    <xdr:sp macro="" textlink="">
      <xdr:nvSpPr>
        <xdr:cNvPr id="1870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914753</xdr:colOff>
      <xdr:row>4</xdr:row>
      <xdr:rowOff>276226</xdr:rowOff>
    </xdr:to>
    <xdr:sp macro="" textlink="">
      <xdr:nvSpPr>
        <xdr:cNvPr id="1871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7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87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7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7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7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87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7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87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8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8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8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88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8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88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8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8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8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88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9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89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9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9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9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89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9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89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9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89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90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90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90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476496</xdr:colOff>
      <xdr:row>4</xdr:row>
      <xdr:rowOff>276226</xdr:rowOff>
    </xdr:to>
    <xdr:sp macro="" textlink="">
      <xdr:nvSpPr>
        <xdr:cNvPr id="190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476496</xdr:colOff>
      <xdr:row>4</xdr:row>
      <xdr:rowOff>238126</xdr:rowOff>
    </xdr:to>
    <xdr:sp macro="" textlink="">
      <xdr:nvSpPr>
        <xdr:cNvPr id="190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90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600184</xdr:colOff>
      <xdr:row>4</xdr:row>
      <xdr:rowOff>276226</xdr:rowOff>
    </xdr:to>
    <xdr:sp macro="" textlink="">
      <xdr:nvSpPr>
        <xdr:cNvPr id="1906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90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90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90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600184</xdr:colOff>
      <xdr:row>4</xdr:row>
      <xdr:rowOff>276226</xdr:rowOff>
    </xdr:to>
    <xdr:sp macro="" textlink="">
      <xdr:nvSpPr>
        <xdr:cNvPr id="191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771634</xdr:colOff>
      <xdr:row>4</xdr:row>
      <xdr:rowOff>238126</xdr:rowOff>
    </xdr:to>
    <xdr:sp macro="" textlink="">
      <xdr:nvSpPr>
        <xdr:cNvPr id="1911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676384</xdr:colOff>
      <xdr:row>4</xdr:row>
      <xdr:rowOff>276226</xdr:rowOff>
    </xdr:to>
    <xdr:sp macro="" textlink="">
      <xdr:nvSpPr>
        <xdr:cNvPr id="1912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676384</xdr:colOff>
      <xdr:row>4</xdr:row>
      <xdr:rowOff>238126</xdr:rowOff>
    </xdr:to>
    <xdr:sp macro="" textlink="">
      <xdr:nvSpPr>
        <xdr:cNvPr id="1913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676384</xdr:colOff>
      <xdr:row>4</xdr:row>
      <xdr:rowOff>238126</xdr:rowOff>
    </xdr:to>
    <xdr:sp macro="" textlink="">
      <xdr:nvSpPr>
        <xdr:cNvPr id="1914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771634</xdr:colOff>
      <xdr:row>4</xdr:row>
      <xdr:rowOff>238126</xdr:rowOff>
    </xdr:to>
    <xdr:sp macro="" textlink="">
      <xdr:nvSpPr>
        <xdr:cNvPr id="1915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676384</xdr:colOff>
      <xdr:row>4</xdr:row>
      <xdr:rowOff>276226</xdr:rowOff>
    </xdr:to>
    <xdr:sp macro="" textlink="">
      <xdr:nvSpPr>
        <xdr:cNvPr id="1916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91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600184</xdr:colOff>
      <xdr:row>4</xdr:row>
      <xdr:rowOff>276226</xdr:rowOff>
    </xdr:to>
    <xdr:sp macro="" textlink="">
      <xdr:nvSpPr>
        <xdr:cNvPr id="1918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91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92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92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600184</xdr:colOff>
      <xdr:row>4</xdr:row>
      <xdr:rowOff>276226</xdr:rowOff>
    </xdr:to>
    <xdr:sp macro="" textlink="">
      <xdr:nvSpPr>
        <xdr:cNvPr id="1922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771634</xdr:colOff>
      <xdr:row>4</xdr:row>
      <xdr:rowOff>238126</xdr:rowOff>
    </xdr:to>
    <xdr:sp macro="" textlink="">
      <xdr:nvSpPr>
        <xdr:cNvPr id="1923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676384</xdr:colOff>
      <xdr:row>4</xdr:row>
      <xdr:rowOff>276226</xdr:rowOff>
    </xdr:to>
    <xdr:sp macro="" textlink="">
      <xdr:nvSpPr>
        <xdr:cNvPr id="1924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676384</xdr:colOff>
      <xdr:row>4</xdr:row>
      <xdr:rowOff>238126</xdr:rowOff>
    </xdr:to>
    <xdr:sp macro="" textlink="">
      <xdr:nvSpPr>
        <xdr:cNvPr id="1925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676384</xdr:colOff>
      <xdr:row>4</xdr:row>
      <xdr:rowOff>238126</xdr:rowOff>
    </xdr:to>
    <xdr:sp macro="" textlink="">
      <xdr:nvSpPr>
        <xdr:cNvPr id="1926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771634</xdr:colOff>
      <xdr:row>4</xdr:row>
      <xdr:rowOff>238126</xdr:rowOff>
    </xdr:to>
    <xdr:sp macro="" textlink="">
      <xdr:nvSpPr>
        <xdr:cNvPr id="1927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676384</xdr:colOff>
      <xdr:row>4</xdr:row>
      <xdr:rowOff>276226</xdr:rowOff>
    </xdr:to>
    <xdr:sp macro="" textlink="">
      <xdr:nvSpPr>
        <xdr:cNvPr id="1928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92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600184</xdr:colOff>
      <xdr:row>4</xdr:row>
      <xdr:rowOff>276226</xdr:rowOff>
    </xdr:to>
    <xdr:sp macro="" textlink="">
      <xdr:nvSpPr>
        <xdr:cNvPr id="193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93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600184</xdr:colOff>
      <xdr:row>4</xdr:row>
      <xdr:rowOff>238126</xdr:rowOff>
    </xdr:to>
    <xdr:sp macro="" textlink="">
      <xdr:nvSpPr>
        <xdr:cNvPr id="193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695434</xdr:colOff>
      <xdr:row>4</xdr:row>
      <xdr:rowOff>238126</xdr:rowOff>
    </xdr:to>
    <xdr:sp macro="" textlink="">
      <xdr:nvSpPr>
        <xdr:cNvPr id="193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771634</xdr:colOff>
      <xdr:row>4</xdr:row>
      <xdr:rowOff>238126</xdr:rowOff>
    </xdr:to>
    <xdr:sp macro="" textlink="">
      <xdr:nvSpPr>
        <xdr:cNvPr id="1934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676384</xdr:colOff>
      <xdr:row>4</xdr:row>
      <xdr:rowOff>276226</xdr:rowOff>
    </xdr:to>
    <xdr:sp macro="" textlink="">
      <xdr:nvSpPr>
        <xdr:cNvPr id="1935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93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94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94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94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94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95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95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95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96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96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96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19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197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97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97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97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97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97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97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97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255551</xdr:colOff>
      <xdr:row>4</xdr:row>
      <xdr:rowOff>276226</xdr:rowOff>
    </xdr:to>
    <xdr:sp macro="" textlink="">
      <xdr:nvSpPr>
        <xdr:cNvPr id="197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198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198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98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255551</xdr:colOff>
      <xdr:row>4</xdr:row>
      <xdr:rowOff>276226</xdr:rowOff>
    </xdr:to>
    <xdr:sp macro="" textlink="">
      <xdr:nvSpPr>
        <xdr:cNvPr id="198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98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98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98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98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98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98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99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255551</xdr:colOff>
      <xdr:row>4</xdr:row>
      <xdr:rowOff>276226</xdr:rowOff>
    </xdr:to>
    <xdr:sp macro="" textlink="">
      <xdr:nvSpPr>
        <xdr:cNvPr id="199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199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199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99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255551</xdr:colOff>
      <xdr:row>4</xdr:row>
      <xdr:rowOff>276226</xdr:rowOff>
    </xdr:to>
    <xdr:sp macro="" textlink="">
      <xdr:nvSpPr>
        <xdr:cNvPr id="199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199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199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99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179351</xdr:colOff>
      <xdr:row>4</xdr:row>
      <xdr:rowOff>238126</xdr:rowOff>
    </xdr:to>
    <xdr:sp macro="" textlink="">
      <xdr:nvSpPr>
        <xdr:cNvPr id="199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200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179351</xdr:colOff>
      <xdr:row>4</xdr:row>
      <xdr:rowOff>276226</xdr:rowOff>
    </xdr:to>
    <xdr:sp macro="" textlink="">
      <xdr:nvSpPr>
        <xdr:cNvPr id="200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200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255551</xdr:colOff>
      <xdr:row>4</xdr:row>
      <xdr:rowOff>276226</xdr:rowOff>
    </xdr:to>
    <xdr:sp macro="" textlink="">
      <xdr:nvSpPr>
        <xdr:cNvPr id="200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200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255551</xdr:colOff>
      <xdr:row>4</xdr:row>
      <xdr:rowOff>238126</xdr:rowOff>
    </xdr:to>
    <xdr:sp macro="" textlink="">
      <xdr:nvSpPr>
        <xdr:cNvPr id="200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265076</xdr:colOff>
      <xdr:row>4</xdr:row>
      <xdr:rowOff>238126</xdr:rowOff>
    </xdr:to>
    <xdr:sp macro="" textlink="">
      <xdr:nvSpPr>
        <xdr:cNvPr id="200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0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200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0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1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1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201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1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201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1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1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1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201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1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202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2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2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2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202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2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202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2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2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2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203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3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203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3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3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3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203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3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203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3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4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1241742</xdr:colOff>
      <xdr:row>4</xdr:row>
      <xdr:rowOff>238126</xdr:rowOff>
    </xdr:to>
    <xdr:sp macro="" textlink="">
      <xdr:nvSpPr>
        <xdr:cNvPr id="204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1241742</xdr:colOff>
      <xdr:row>4</xdr:row>
      <xdr:rowOff>276226</xdr:rowOff>
    </xdr:to>
    <xdr:sp macro="" textlink="">
      <xdr:nvSpPr>
        <xdr:cNvPr id="204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204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204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205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205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205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206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206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206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206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207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207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1204510</xdr:colOff>
      <xdr:row>4</xdr:row>
      <xdr:rowOff>238126</xdr:rowOff>
    </xdr:to>
    <xdr:sp macro="" textlink="">
      <xdr:nvSpPr>
        <xdr:cNvPr id="20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1204510</xdr:colOff>
      <xdr:row>4</xdr:row>
      <xdr:rowOff>276226</xdr:rowOff>
    </xdr:to>
    <xdr:sp macro="" textlink="">
      <xdr:nvSpPr>
        <xdr:cNvPr id="207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207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179353</xdr:colOff>
      <xdr:row>4</xdr:row>
      <xdr:rowOff>276226</xdr:rowOff>
    </xdr:to>
    <xdr:sp macro="" textlink="">
      <xdr:nvSpPr>
        <xdr:cNvPr id="208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208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208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208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179353</xdr:colOff>
      <xdr:row>4</xdr:row>
      <xdr:rowOff>276226</xdr:rowOff>
    </xdr:to>
    <xdr:sp macro="" textlink="">
      <xdr:nvSpPr>
        <xdr:cNvPr id="208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350803</xdr:colOff>
      <xdr:row>4</xdr:row>
      <xdr:rowOff>238126</xdr:rowOff>
    </xdr:to>
    <xdr:sp macro="" textlink="">
      <xdr:nvSpPr>
        <xdr:cNvPr id="2085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255553</xdr:colOff>
      <xdr:row>4</xdr:row>
      <xdr:rowOff>276226</xdr:rowOff>
    </xdr:to>
    <xdr:sp macro="" textlink="">
      <xdr:nvSpPr>
        <xdr:cNvPr id="208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255553</xdr:colOff>
      <xdr:row>4</xdr:row>
      <xdr:rowOff>238126</xdr:rowOff>
    </xdr:to>
    <xdr:sp macro="" textlink="">
      <xdr:nvSpPr>
        <xdr:cNvPr id="208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255553</xdr:colOff>
      <xdr:row>4</xdr:row>
      <xdr:rowOff>238126</xdr:rowOff>
    </xdr:to>
    <xdr:sp macro="" textlink="">
      <xdr:nvSpPr>
        <xdr:cNvPr id="208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350803</xdr:colOff>
      <xdr:row>4</xdr:row>
      <xdr:rowOff>238126</xdr:rowOff>
    </xdr:to>
    <xdr:sp macro="" textlink="">
      <xdr:nvSpPr>
        <xdr:cNvPr id="208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255553</xdr:colOff>
      <xdr:row>4</xdr:row>
      <xdr:rowOff>276226</xdr:rowOff>
    </xdr:to>
    <xdr:sp macro="" textlink="">
      <xdr:nvSpPr>
        <xdr:cNvPr id="209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209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179353</xdr:colOff>
      <xdr:row>4</xdr:row>
      <xdr:rowOff>276226</xdr:rowOff>
    </xdr:to>
    <xdr:sp macro="" textlink="">
      <xdr:nvSpPr>
        <xdr:cNvPr id="209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209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209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209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179353</xdr:colOff>
      <xdr:row>4</xdr:row>
      <xdr:rowOff>276226</xdr:rowOff>
    </xdr:to>
    <xdr:sp macro="" textlink="">
      <xdr:nvSpPr>
        <xdr:cNvPr id="209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350803</xdr:colOff>
      <xdr:row>4</xdr:row>
      <xdr:rowOff>238126</xdr:rowOff>
    </xdr:to>
    <xdr:sp macro="" textlink="">
      <xdr:nvSpPr>
        <xdr:cNvPr id="2097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255553</xdr:colOff>
      <xdr:row>4</xdr:row>
      <xdr:rowOff>276226</xdr:rowOff>
    </xdr:to>
    <xdr:sp macro="" textlink="">
      <xdr:nvSpPr>
        <xdr:cNvPr id="209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255553</xdr:colOff>
      <xdr:row>4</xdr:row>
      <xdr:rowOff>238126</xdr:rowOff>
    </xdr:to>
    <xdr:sp macro="" textlink="">
      <xdr:nvSpPr>
        <xdr:cNvPr id="209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255553</xdr:colOff>
      <xdr:row>4</xdr:row>
      <xdr:rowOff>238126</xdr:rowOff>
    </xdr:to>
    <xdr:sp macro="" textlink="">
      <xdr:nvSpPr>
        <xdr:cNvPr id="210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350803</xdr:colOff>
      <xdr:row>4</xdr:row>
      <xdr:rowOff>238126</xdr:rowOff>
    </xdr:to>
    <xdr:sp macro="" textlink="">
      <xdr:nvSpPr>
        <xdr:cNvPr id="2101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255553</xdr:colOff>
      <xdr:row>4</xdr:row>
      <xdr:rowOff>276226</xdr:rowOff>
    </xdr:to>
    <xdr:sp macro="" textlink="">
      <xdr:nvSpPr>
        <xdr:cNvPr id="210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210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179353</xdr:colOff>
      <xdr:row>4</xdr:row>
      <xdr:rowOff>276226</xdr:rowOff>
    </xdr:to>
    <xdr:sp macro="" textlink="">
      <xdr:nvSpPr>
        <xdr:cNvPr id="210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210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179353</xdr:colOff>
      <xdr:row>4</xdr:row>
      <xdr:rowOff>238126</xdr:rowOff>
    </xdr:to>
    <xdr:sp macro="" textlink="">
      <xdr:nvSpPr>
        <xdr:cNvPr id="210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274603</xdr:colOff>
      <xdr:row>4</xdr:row>
      <xdr:rowOff>238126</xdr:rowOff>
    </xdr:to>
    <xdr:sp macro="" textlink="">
      <xdr:nvSpPr>
        <xdr:cNvPr id="210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303901</xdr:rowOff>
    </xdr:from>
    <xdr:to>
      <xdr:col>8</xdr:col>
      <xdr:colOff>49953</xdr:colOff>
      <xdr:row>4</xdr:row>
      <xdr:rowOff>284852</xdr:rowOff>
    </xdr:to>
    <xdr:sp macro="" textlink="">
      <xdr:nvSpPr>
        <xdr:cNvPr id="2108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350803</xdr:colOff>
      <xdr:row>4</xdr:row>
      <xdr:rowOff>238126</xdr:rowOff>
    </xdr:to>
    <xdr:sp macro="" textlink="">
      <xdr:nvSpPr>
        <xdr:cNvPr id="210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255553</xdr:colOff>
      <xdr:row>4</xdr:row>
      <xdr:rowOff>276226</xdr:rowOff>
    </xdr:to>
    <xdr:sp macro="" textlink="">
      <xdr:nvSpPr>
        <xdr:cNvPr id="211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211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211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211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212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212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212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213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213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213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214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214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1204509</xdr:colOff>
      <xdr:row>4</xdr:row>
      <xdr:rowOff>238126</xdr:rowOff>
    </xdr:to>
    <xdr:sp macro="" textlink="">
      <xdr:nvSpPr>
        <xdr:cNvPr id="21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1204509</xdr:colOff>
      <xdr:row>4</xdr:row>
      <xdr:rowOff>276226</xdr:rowOff>
    </xdr:to>
    <xdr:sp macro="" textlink="">
      <xdr:nvSpPr>
        <xdr:cNvPr id="214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66785</xdr:colOff>
      <xdr:row>4</xdr:row>
      <xdr:rowOff>238126</xdr:rowOff>
    </xdr:to>
    <xdr:sp macro="" textlink="">
      <xdr:nvSpPr>
        <xdr:cNvPr id="2147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214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214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215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66785</xdr:colOff>
      <xdr:row>4</xdr:row>
      <xdr:rowOff>238126</xdr:rowOff>
    </xdr:to>
    <xdr:sp macro="" textlink="">
      <xdr:nvSpPr>
        <xdr:cNvPr id="215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215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142985</xdr:colOff>
      <xdr:row>4</xdr:row>
      <xdr:rowOff>238126</xdr:rowOff>
    </xdr:to>
    <xdr:sp macro="" textlink="">
      <xdr:nvSpPr>
        <xdr:cNvPr id="2153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47735</xdr:colOff>
      <xdr:row>4</xdr:row>
      <xdr:rowOff>276226</xdr:rowOff>
    </xdr:to>
    <xdr:sp macro="" textlink="">
      <xdr:nvSpPr>
        <xdr:cNvPr id="2154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47735</xdr:colOff>
      <xdr:row>4</xdr:row>
      <xdr:rowOff>238126</xdr:rowOff>
    </xdr:to>
    <xdr:sp macro="" textlink="">
      <xdr:nvSpPr>
        <xdr:cNvPr id="2155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47735</xdr:colOff>
      <xdr:row>4</xdr:row>
      <xdr:rowOff>238126</xdr:rowOff>
    </xdr:to>
    <xdr:sp macro="" textlink="">
      <xdr:nvSpPr>
        <xdr:cNvPr id="2156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142985</xdr:colOff>
      <xdr:row>4</xdr:row>
      <xdr:rowOff>238126</xdr:rowOff>
    </xdr:to>
    <xdr:sp macro="" textlink="">
      <xdr:nvSpPr>
        <xdr:cNvPr id="2157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47735</xdr:colOff>
      <xdr:row>4</xdr:row>
      <xdr:rowOff>276226</xdr:rowOff>
    </xdr:to>
    <xdr:sp macro="" textlink="">
      <xdr:nvSpPr>
        <xdr:cNvPr id="2158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66785</xdr:colOff>
      <xdr:row>4</xdr:row>
      <xdr:rowOff>238126</xdr:rowOff>
    </xdr:to>
    <xdr:sp macro="" textlink="">
      <xdr:nvSpPr>
        <xdr:cNvPr id="2159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216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216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216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66785</xdr:colOff>
      <xdr:row>4</xdr:row>
      <xdr:rowOff>238126</xdr:rowOff>
    </xdr:to>
    <xdr:sp macro="" textlink="">
      <xdr:nvSpPr>
        <xdr:cNvPr id="2163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216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142985</xdr:colOff>
      <xdr:row>4</xdr:row>
      <xdr:rowOff>238126</xdr:rowOff>
    </xdr:to>
    <xdr:sp macro="" textlink="">
      <xdr:nvSpPr>
        <xdr:cNvPr id="2165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47735</xdr:colOff>
      <xdr:row>4</xdr:row>
      <xdr:rowOff>276226</xdr:rowOff>
    </xdr:to>
    <xdr:sp macro="" textlink="">
      <xdr:nvSpPr>
        <xdr:cNvPr id="2166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47735</xdr:colOff>
      <xdr:row>4</xdr:row>
      <xdr:rowOff>238126</xdr:rowOff>
    </xdr:to>
    <xdr:sp macro="" textlink="">
      <xdr:nvSpPr>
        <xdr:cNvPr id="2167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47735</xdr:colOff>
      <xdr:row>4</xdr:row>
      <xdr:rowOff>238126</xdr:rowOff>
    </xdr:to>
    <xdr:sp macro="" textlink="">
      <xdr:nvSpPr>
        <xdr:cNvPr id="216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142985</xdr:colOff>
      <xdr:row>4</xdr:row>
      <xdr:rowOff>238126</xdr:rowOff>
    </xdr:to>
    <xdr:sp macro="" textlink="">
      <xdr:nvSpPr>
        <xdr:cNvPr id="2169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47735</xdr:colOff>
      <xdr:row>4</xdr:row>
      <xdr:rowOff>276226</xdr:rowOff>
    </xdr:to>
    <xdr:sp macro="" textlink="">
      <xdr:nvSpPr>
        <xdr:cNvPr id="2170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66785</xdr:colOff>
      <xdr:row>4</xdr:row>
      <xdr:rowOff>238126</xdr:rowOff>
    </xdr:to>
    <xdr:sp macro="" textlink="">
      <xdr:nvSpPr>
        <xdr:cNvPr id="217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217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217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1221691</xdr:colOff>
      <xdr:row>4</xdr:row>
      <xdr:rowOff>238126</xdr:rowOff>
    </xdr:to>
    <xdr:sp macro="" textlink="">
      <xdr:nvSpPr>
        <xdr:cNvPr id="217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1221691</xdr:colOff>
      <xdr:row>4</xdr:row>
      <xdr:rowOff>276226</xdr:rowOff>
    </xdr:to>
    <xdr:sp macro="" textlink="">
      <xdr:nvSpPr>
        <xdr:cNvPr id="217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142985</xdr:colOff>
      <xdr:row>4</xdr:row>
      <xdr:rowOff>238126</xdr:rowOff>
    </xdr:to>
    <xdr:sp macro="" textlink="">
      <xdr:nvSpPr>
        <xdr:cNvPr id="2176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8</xdr:col>
      <xdr:colOff>47735</xdr:colOff>
      <xdr:row>4</xdr:row>
      <xdr:rowOff>276226</xdr:rowOff>
    </xdr:to>
    <xdr:sp macro="" textlink="">
      <xdr:nvSpPr>
        <xdr:cNvPr id="2177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47735</xdr:colOff>
      <xdr:row>4</xdr:row>
      <xdr:rowOff>238126</xdr:rowOff>
    </xdr:to>
    <xdr:sp macro="" textlink="">
      <xdr:nvSpPr>
        <xdr:cNvPr id="217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17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218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18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18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18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218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18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218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18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18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18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219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19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219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19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19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19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219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19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219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19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20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20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220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20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220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20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20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20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220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20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910070</xdr:colOff>
      <xdr:row>4</xdr:row>
      <xdr:rowOff>276226</xdr:rowOff>
    </xdr:to>
    <xdr:sp macro="" textlink="">
      <xdr:nvSpPr>
        <xdr:cNvPr id="221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21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910070</xdr:colOff>
      <xdr:row>4</xdr:row>
      <xdr:rowOff>238126</xdr:rowOff>
    </xdr:to>
    <xdr:sp macro="" textlink="">
      <xdr:nvSpPr>
        <xdr:cNvPr id="221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22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221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221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221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22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221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22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1202639</xdr:colOff>
      <xdr:row>4</xdr:row>
      <xdr:rowOff>276226</xdr:rowOff>
    </xdr:to>
    <xdr:sp macro="" textlink="">
      <xdr:nvSpPr>
        <xdr:cNvPr id="2220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22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22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22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1202639</xdr:colOff>
      <xdr:row>4</xdr:row>
      <xdr:rowOff>276226</xdr:rowOff>
    </xdr:to>
    <xdr:sp macro="" textlink="">
      <xdr:nvSpPr>
        <xdr:cNvPr id="2224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22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222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222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222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22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223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22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1202639</xdr:colOff>
      <xdr:row>4</xdr:row>
      <xdr:rowOff>276226</xdr:rowOff>
    </xdr:to>
    <xdr:sp macro="" textlink="">
      <xdr:nvSpPr>
        <xdr:cNvPr id="2232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22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22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22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1202639</xdr:colOff>
      <xdr:row>4</xdr:row>
      <xdr:rowOff>276226</xdr:rowOff>
    </xdr:to>
    <xdr:sp macro="" textlink="">
      <xdr:nvSpPr>
        <xdr:cNvPr id="2236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22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223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223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1126439</xdr:colOff>
      <xdr:row>4</xdr:row>
      <xdr:rowOff>238126</xdr:rowOff>
    </xdr:to>
    <xdr:sp macro="" textlink="">
      <xdr:nvSpPr>
        <xdr:cNvPr id="224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1202639</xdr:colOff>
      <xdr:row>4</xdr:row>
      <xdr:rowOff>238126</xdr:rowOff>
    </xdr:to>
    <xdr:sp macro="" textlink="">
      <xdr:nvSpPr>
        <xdr:cNvPr id="22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7</xdr:col>
      <xdr:colOff>1126439</xdr:colOff>
      <xdr:row>4</xdr:row>
      <xdr:rowOff>276226</xdr:rowOff>
    </xdr:to>
    <xdr:sp macro="" textlink="">
      <xdr:nvSpPr>
        <xdr:cNvPr id="224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303901</xdr:rowOff>
    </xdr:from>
    <xdr:to>
      <xdr:col>8</xdr:col>
      <xdr:colOff>49953</xdr:colOff>
      <xdr:row>4</xdr:row>
      <xdr:rowOff>284852</xdr:rowOff>
    </xdr:to>
    <xdr:sp macro="" textlink="">
      <xdr:nvSpPr>
        <xdr:cNvPr id="2243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4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476497</xdr:colOff>
      <xdr:row>4</xdr:row>
      <xdr:rowOff>276226</xdr:rowOff>
    </xdr:to>
    <xdr:sp macro="" textlink="">
      <xdr:nvSpPr>
        <xdr:cNvPr id="224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4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4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4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476497</xdr:colOff>
      <xdr:row>4</xdr:row>
      <xdr:rowOff>276226</xdr:rowOff>
    </xdr:to>
    <xdr:sp macro="" textlink="">
      <xdr:nvSpPr>
        <xdr:cNvPr id="224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5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476497</xdr:colOff>
      <xdr:row>4</xdr:row>
      <xdr:rowOff>276226</xdr:rowOff>
    </xdr:to>
    <xdr:sp macro="" textlink="">
      <xdr:nvSpPr>
        <xdr:cNvPr id="225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5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5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5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476497</xdr:colOff>
      <xdr:row>4</xdr:row>
      <xdr:rowOff>276226</xdr:rowOff>
    </xdr:to>
    <xdr:sp macro="" textlink="">
      <xdr:nvSpPr>
        <xdr:cNvPr id="225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5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476497</xdr:colOff>
      <xdr:row>4</xdr:row>
      <xdr:rowOff>276226</xdr:rowOff>
    </xdr:to>
    <xdr:sp macro="" textlink="">
      <xdr:nvSpPr>
        <xdr:cNvPr id="225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5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5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6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476497</xdr:colOff>
      <xdr:row>4</xdr:row>
      <xdr:rowOff>276226</xdr:rowOff>
    </xdr:to>
    <xdr:sp macro="" textlink="">
      <xdr:nvSpPr>
        <xdr:cNvPr id="226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6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476497</xdr:colOff>
      <xdr:row>4</xdr:row>
      <xdr:rowOff>276226</xdr:rowOff>
    </xdr:to>
    <xdr:sp macro="" textlink="">
      <xdr:nvSpPr>
        <xdr:cNvPr id="226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6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6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476497</xdr:colOff>
      <xdr:row>4</xdr:row>
      <xdr:rowOff>276226</xdr:rowOff>
    </xdr:to>
    <xdr:sp macro="" textlink="">
      <xdr:nvSpPr>
        <xdr:cNvPr id="226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6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476497</xdr:colOff>
      <xdr:row>4</xdr:row>
      <xdr:rowOff>276226</xdr:rowOff>
    </xdr:to>
    <xdr:sp macro="" textlink="">
      <xdr:nvSpPr>
        <xdr:cNvPr id="226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7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7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7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476497</xdr:colOff>
      <xdr:row>4</xdr:row>
      <xdr:rowOff>276226</xdr:rowOff>
    </xdr:to>
    <xdr:sp macro="" textlink="">
      <xdr:nvSpPr>
        <xdr:cNvPr id="227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7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476497</xdr:colOff>
      <xdr:row>4</xdr:row>
      <xdr:rowOff>276226</xdr:rowOff>
    </xdr:to>
    <xdr:sp macro="" textlink="">
      <xdr:nvSpPr>
        <xdr:cNvPr id="227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7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7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476497</xdr:colOff>
      <xdr:row>4</xdr:row>
      <xdr:rowOff>238126</xdr:rowOff>
    </xdr:to>
    <xdr:sp macro="" textlink="">
      <xdr:nvSpPr>
        <xdr:cNvPr id="227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476497</xdr:colOff>
      <xdr:row>4</xdr:row>
      <xdr:rowOff>276226</xdr:rowOff>
    </xdr:to>
    <xdr:sp macro="" textlink="">
      <xdr:nvSpPr>
        <xdr:cNvPr id="227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933803</xdr:colOff>
      <xdr:row>4</xdr:row>
      <xdr:rowOff>238126</xdr:rowOff>
    </xdr:to>
    <xdr:sp macro="" textlink="">
      <xdr:nvSpPr>
        <xdr:cNvPr id="228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808002</xdr:colOff>
      <xdr:row>4</xdr:row>
      <xdr:rowOff>276226</xdr:rowOff>
    </xdr:to>
    <xdr:sp macro="" textlink="">
      <xdr:nvSpPr>
        <xdr:cNvPr id="2281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808002</xdr:colOff>
      <xdr:row>4</xdr:row>
      <xdr:rowOff>238126</xdr:rowOff>
    </xdr:to>
    <xdr:sp macro="" textlink="">
      <xdr:nvSpPr>
        <xdr:cNvPr id="2282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808002</xdr:colOff>
      <xdr:row>4</xdr:row>
      <xdr:rowOff>238126</xdr:rowOff>
    </xdr:to>
    <xdr:sp macro="" textlink="">
      <xdr:nvSpPr>
        <xdr:cNvPr id="2283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933803</xdr:colOff>
      <xdr:row>4</xdr:row>
      <xdr:rowOff>238126</xdr:rowOff>
    </xdr:to>
    <xdr:sp macro="" textlink="">
      <xdr:nvSpPr>
        <xdr:cNvPr id="228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808002</xdr:colOff>
      <xdr:row>4</xdr:row>
      <xdr:rowOff>276226</xdr:rowOff>
    </xdr:to>
    <xdr:sp macro="" textlink="">
      <xdr:nvSpPr>
        <xdr:cNvPr id="2285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964406</xdr:colOff>
      <xdr:row>4</xdr:row>
      <xdr:rowOff>238126</xdr:rowOff>
    </xdr:to>
    <xdr:sp macro="" textlink="">
      <xdr:nvSpPr>
        <xdr:cNvPr id="2286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914753</xdr:colOff>
      <xdr:row>4</xdr:row>
      <xdr:rowOff>276226</xdr:rowOff>
    </xdr:to>
    <xdr:sp macro="" textlink="">
      <xdr:nvSpPr>
        <xdr:cNvPr id="2287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914753</xdr:colOff>
      <xdr:row>4</xdr:row>
      <xdr:rowOff>238126</xdr:rowOff>
    </xdr:to>
    <xdr:sp macro="" textlink="">
      <xdr:nvSpPr>
        <xdr:cNvPr id="2288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914753</xdr:colOff>
      <xdr:row>4</xdr:row>
      <xdr:rowOff>238126</xdr:rowOff>
    </xdr:to>
    <xdr:sp macro="" textlink="">
      <xdr:nvSpPr>
        <xdr:cNvPr id="2289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964406</xdr:colOff>
      <xdr:row>4</xdr:row>
      <xdr:rowOff>238126</xdr:rowOff>
    </xdr:to>
    <xdr:sp macro="" textlink="">
      <xdr:nvSpPr>
        <xdr:cNvPr id="2290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914753</xdr:colOff>
      <xdr:row>4</xdr:row>
      <xdr:rowOff>276226</xdr:rowOff>
    </xdr:to>
    <xdr:sp macro="" textlink="">
      <xdr:nvSpPr>
        <xdr:cNvPr id="2291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933803</xdr:colOff>
      <xdr:row>4</xdr:row>
      <xdr:rowOff>238126</xdr:rowOff>
    </xdr:to>
    <xdr:sp macro="" textlink="">
      <xdr:nvSpPr>
        <xdr:cNvPr id="229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808002</xdr:colOff>
      <xdr:row>4</xdr:row>
      <xdr:rowOff>276226</xdr:rowOff>
    </xdr:to>
    <xdr:sp macro="" textlink="">
      <xdr:nvSpPr>
        <xdr:cNvPr id="2293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808002</xdr:colOff>
      <xdr:row>4</xdr:row>
      <xdr:rowOff>238126</xdr:rowOff>
    </xdr:to>
    <xdr:sp macro="" textlink="">
      <xdr:nvSpPr>
        <xdr:cNvPr id="2294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808002</xdr:colOff>
      <xdr:row>4</xdr:row>
      <xdr:rowOff>238126</xdr:rowOff>
    </xdr:to>
    <xdr:sp macro="" textlink="">
      <xdr:nvSpPr>
        <xdr:cNvPr id="2295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933803</xdr:colOff>
      <xdr:row>4</xdr:row>
      <xdr:rowOff>238126</xdr:rowOff>
    </xdr:to>
    <xdr:sp macro="" textlink="">
      <xdr:nvSpPr>
        <xdr:cNvPr id="2296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808002</xdr:colOff>
      <xdr:row>4</xdr:row>
      <xdr:rowOff>276226</xdr:rowOff>
    </xdr:to>
    <xdr:sp macro="" textlink="">
      <xdr:nvSpPr>
        <xdr:cNvPr id="2297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964406</xdr:colOff>
      <xdr:row>4</xdr:row>
      <xdr:rowOff>238126</xdr:rowOff>
    </xdr:to>
    <xdr:sp macro="" textlink="">
      <xdr:nvSpPr>
        <xdr:cNvPr id="2298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914753</xdr:colOff>
      <xdr:row>4</xdr:row>
      <xdr:rowOff>276226</xdr:rowOff>
    </xdr:to>
    <xdr:sp macro="" textlink="">
      <xdr:nvSpPr>
        <xdr:cNvPr id="2299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914753</xdr:colOff>
      <xdr:row>4</xdr:row>
      <xdr:rowOff>238126</xdr:rowOff>
    </xdr:to>
    <xdr:sp macro="" textlink="">
      <xdr:nvSpPr>
        <xdr:cNvPr id="2300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914753</xdr:colOff>
      <xdr:row>4</xdr:row>
      <xdr:rowOff>238126</xdr:rowOff>
    </xdr:to>
    <xdr:sp macro="" textlink="">
      <xdr:nvSpPr>
        <xdr:cNvPr id="2301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964406</xdr:colOff>
      <xdr:row>4</xdr:row>
      <xdr:rowOff>238126</xdr:rowOff>
    </xdr:to>
    <xdr:sp macro="" textlink="">
      <xdr:nvSpPr>
        <xdr:cNvPr id="2302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914753</xdr:colOff>
      <xdr:row>4</xdr:row>
      <xdr:rowOff>276226</xdr:rowOff>
    </xdr:to>
    <xdr:sp macro="" textlink="">
      <xdr:nvSpPr>
        <xdr:cNvPr id="2303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933803</xdr:colOff>
      <xdr:row>4</xdr:row>
      <xdr:rowOff>238126</xdr:rowOff>
    </xdr:to>
    <xdr:sp macro="" textlink="">
      <xdr:nvSpPr>
        <xdr:cNvPr id="230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808002</xdr:colOff>
      <xdr:row>4</xdr:row>
      <xdr:rowOff>276226</xdr:rowOff>
    </xdr:to>
    <xdr:sp macro="" textlink="">
      <xdr:nvSpPr>
        <xdr:cNvPr id="2305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933803</xdr:colOff>
      <xdr:row>4</xdr:row>
      <xdr:rowOff>238126</xdr:rowOff>
    </xdr:to>
    <xdr:sp macro="" textlink="">
      <xdr:nvSpPr>
        <xdr:cNvPr id="2306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964406</xdr:colOff>
      <xdr:row>4</xdr:row>
      <xdr:rowOff>238126</xdr:rowOff>
    </xdr:to>
    <xdr:sp macro="" textlink="">
      <xdr:nvSpPr>
        <xdr:cNvPr id="2307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914753</xdr:colOff>
      <xdr:row>4</xdr:row>
      <xdr:rowOff>276226</xdr:rowOff>
    </xdr:to>
    <xdr:sp macro="" textlink="">
      <xdr:nvSpPr>
        <xdr:cNvPr id="2308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0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476496</xdr:colOff>
      <xdr:row>4</xdr:row>
      <xdr:rowOff>276226</xdr:rowOff>
    </xdr:to>
    <xdr:sp macro="" textlink="">
      <xdr:nvSpPr>
        <xdr:cNvPr id="231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1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1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1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476496</xdr:colOff>
      <xdr:row>4</xdr:row>
      <xdr:rowOff>276226</xdr:rowOff>
    </xdr:to>
    <xdr:sp macro="" textlink="">
      <xdr:nvSpPr>
        <xdr:cNvPr id="231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1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476496</xdr:colOff>
      <xdr:row>4</xdr:row>
      <xdr:rowOff>276226</xdr:rowOff>
    </xdr:to>
    <xdr:sp macro="" textlink="">
      <xdr:nvSpPr>
        <xdr:cNvPr id="231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1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1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1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476496</xdr:colOff>
      <xdr:row>4</xdr:row>
      <xdr:rowOff>276226</xdr:rowOff>
    </xdr:to>
    <xdr:sp macro="" textlink="">
      <xdr:nvSpPr>
        <xdr:cNvPr id="232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2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476496</xdr:colOff>
      <xdr:row>4</xdr:row>
      <xdr:rowOff>276226</xdr:rowOff>
    </xdr:to>
    <xdr:sp macro="" textlink="">
      <xdr:nvSpPr>
        <xdr:cNvPr id="232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2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2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2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476496</xdr:colOff>
      <xdr:row>4</xdr:row>
      <xdr:rowOff>276226</xdr:rowOff>
    </xdr:to>
    <xdr:sp macro="" textlink="">
      <xdr:nvSpPr>
        <xdr:cNvPr id="232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2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476496</xdr:colOff>
      <xdr:row>4</xdr:row>
      <xdr:rowOff>276226</xdr:rowOff>
    </xdr:to>
    <xdr:sp macro="" textlink="">
      <xdr:nvSpPr>
        <xdr:cNvPr id="232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2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3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3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476496</xdr:colOff>
      <xdr:row>4</xdr:row>
      <xdr:rowOff>276226</xdr:rowOff>
    </xdr:to>
    <xdr:sp macro="" textlink="">
      <xdr:nvSpPr>
        <xdr:cNvPr id="233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3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476496</xdr:colOff>
      <xdr:row>4</xdr:row>
      <xdr:rowOff>276226</xdr:rowOff>
    </xdr:to>
    <xdr:sp macro="" textlink="">
      <xdr:nvSpPr>
        <xdr:cNvPr id="233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3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3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3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476496</xdr:colOff>
      <xdr:row>4</xdr:row>
      <xdr:rowOff>276226</xdr:rowOff>
    </xdr:to>
    <xdr:sp macro="" textlink="">
      <xdr:nvSpPr>
        <xdr:cNvPr id="233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3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476496</xdr:colOff>
      <xdr:row>4</xdr:row>
      <xdr:rowOff>276226</xdr:rowOff>
    </xdr:to>
    <xdr:sp macro="" textlink="">
      <xdr:nvSpPr>
        <xdr:cNvPr id="234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476496</xdr:colOff>
      <xdr:row>4</xdr:row>
      <xdr:rowOff>238126</xdr:rowOff>
    </xdr:to>
    <xdr:sp macro="" textlink="">
      <xdr:nvSpPr>
        <xdr:cNvPr id="234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695434</xdr:colOff>
      <xdr:row>4</xdr:row>
      <xdr:rowOff>238126</xdr:rowOff>
    </xdr:to>
    <xdr:sp macro="" textlink="">
      <xdr:nvSpPr>
        <xdr:cNvPr id="234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600184</xdr:colOff>
      <xdr:row>4</xdr:row>
      <xdr:rowOff>276226</xdr:rowOff>
    </xdr:to>
    <xdr:sp macro="" textlink="">
      <xdr:nvSpPr>
        <xdr:cNvPr id="2343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600184</xdr:colOff>
      <xdr:row>4</xdr:row>
      <xdr:rowOff>238126</xdr:rowOff>
    </xdr:to>
    <xdr:sp macro="" textlink="">
      <xdr:nvSpPr>
        <xdr:cNvPr id="234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600184</xdr:colOff>
      <xdr:row>4</xdr:row>
      <xdr:rowOff>238126</xdr:rowOff>
    </xdr:to>
    <xdr:sp macro="" textlink="">
      <xdr:nvSpPr>
        <xdr:cNvPr id="234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695434</xdr:colOff>
      <xdr:row>4</xdr:row>
      <xdr:rowOff>238126</xdr:rowOff>
    </xdr:to>
    <xdr:sp macro="" textlink="">
      <xdr:nvSpPr>
        <xdr:cNvPr id="234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600184</xdr:colOff>
      <xdr:row>4</xdr:row>
      <xdr:rowOff>276226</xdr:rowOff>
    </xdr:to>
    <xdr:sp macro="" textlink="">
      <xdr:nvSpPr>
        <xdr:cNvPr id="2347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771634</xdr:colOff>
      <xdr:row>4</xdr:row>
      <xdr:rowOff>238126</xdr:rowOff>
    </xdr:to>
    <xdr:sp macro="" textlink="">
      <xdr:nvSpPr>
        <xdr:cNvPr id="2348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676384</xdr:colOff>
      <xdr:row>4</xdr:row>
      <xdr:rowOff>276226</xdr:rowOff>
    </xdr:to>
    <xdr:sp macro="" textlink="">
      <xdr:nvSpPr>
        <xdr:cNvPr id="2349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676384</xdr:colOff>
      <xdr:row>4</xdr:row>
      <xdr:rowOff>238126</xdr:rowOff>
    </xdr:to>
    <xdr:sp macro="" textlink="">
      <xdr:nvSpPr>
        <xdr:cNvPr id="2350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676384</xdr:colOff>
      <xdr:row>4</xdr:row>
      <xdr:rowOff>238126</xdr:rowOff>
    </xdr:to>
    <xdr:sp macro="" textlink="">
      <xdr:nvSpPr>
        <xdr:cNvPr id="2351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771634</xdr:colOff>
      <xdr:row>4</xdr:row>
      <xdr:rowOff>238126</xdr:rowOff>
    </xdr:to>
    <xdr:sp macro="" textlink="">
      <xdr:nvSpPr>
        <xdr:cNvPr id="2352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676384</xdr:colOff>
      <xdr:row>4</xdr:row>
      <xdr:rowOff>276226</xdr:rowOff>
    </xdr:to>
    <xdr:sp macro="" textlink="">
      <xdr:nvSpPr>
        <xdr:cNvPr id="2353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695434</xdr:colOff>
      <xdr:row>4</xdr:row>
      <xdr:rowOff>238126</xdr:rowOff>
    </xdr:to>
    <xdr:sp macro="" textlink="">
      <xdr:nvSpPr>
        <xdr:cNvPr id="235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600184</xdr:colOff>
      <xdr:row>4</xdr:row>
      <xdr:rowOff>276226</xdr:rowOff>
    </xdr:to>
    <xdr:sp macro="" textlink="">
      <xdr:nvSpPr>
        <xdr:cNvPr id="2355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600184</xdr:colOff>
      <xdr:row>4</xdr:row>
      <xdr:rowOff>238126</xdr:rowOff>
    </xdr:to>
    <xdr:sp macro="" textlink="">
      <xdr:nvSpPr>
        <xdr:cNvPr id="235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600184</xdr:colOff>
      <xdr:row>4</xdr:row>
      <xdr:rowOff>238126</xdr:rowOff>
    </xdr:to>
    <xdr:sp macro="" textlink="">
      <xdr:nvSpPr>
        <xdr:cNvPr id="235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695434</xdr:colOff>
      <xdr:row>4</xdr:row>
      <xdr:rowOff>238126</xdr:rowOff>
    </xdr:to>
    <xdr:sp macro="" textlink="">
      <xdr:nvSpPr>
        <xdr:cNvPr id="2358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600184</xdr:colOff>
      <xdr:row>4</xdr:row>
      <xdr:rowOff>276226</xdr:rowOff>
    </xdr:to>
    <xdr:sp macro="" textlink="">
      <xdr:nvSpPr>
        <xdr:cNvPr id="2359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771634</xdr:colOff>
      <xdr:row>4</xdr:row>
      <xdr:rowOff>238126</xdr:rowOff>
    </xdr:to>
    <xdr:sp macro="" textlink="">
      <xdr:nvSpPr>
        <xdr:cNvPr id="2360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676384</xdr:colOff>
      <xdr:row>4</xdr:row>
      <xdr:rowOff>276226</xdr:rowOff>
    </xdr:to>
    <xdr:sp macro="" textlink="">
      <xdr:nvSpPr>
        <xdr:cNvPr id="2361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676384</xdr:colOff>
      <xdr:row>4</xdr:row>
      <xdr:rowOff>238126</xdr:rowOff>
    </xdr:to>
    <xdr:sp macro="" textlink="">
      <xdr:nvSpPr>
        <xdr:cNvPr id="2362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676384</xdr:colOff>
      <xdr:row>4</xdr:row>
      <xdr:rowOff>238126</xdr:rowOff>
    </xdr:to>
    <xdr:sp macro="" textlink="">
      <xdr:nvSpPr>
        <xdr:cNvPr id="2363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771634</xdr:colOff>
      <xdr:row>4</xdr:row>
      <xdr:rowOff>238126</xdr:rowOff>
    </xdr:to>
    <xdr:sp macro="" textlink="">
      <xdr:nvSpPr>
        <xdr:cNvPr id="2364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676384</xdr:colOff>
      <xdr:row>4</xdr:row>
      <xdr:rowOff>276226</xdr:rowOff>
    </xdr:to>
    <xdr:sp macro="" textlink="">
      <xdr:nvSpPr>
        <xdr:cNvPr id="2365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695434</xdr:colOff>
      <xdr:row>4</xdr:row>
      <xdr:rowOff>238126</xdr:rowOff>
    </xdr:to>
    <xdr:sp macro="" textlink="">
      <xdr:nvSpPr>
        <xdr:cNvPr id="236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600184</xdr:colOff>
      <xdr:row>4</xdr:row>
      <xdr:rowOff>276226</xdr:rowOff>
    </xdr:to>
    <xdr:sp macro="" textlink="">
      <xdr:nvSpPr>
        <xdr:cNvPr id="2367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600184</xdr:colOff>
      <xdr:row>4</xdr:row>
      <xdr:rowOff>238126</xdr:rowOff>
    </xdr:to>
    <xdr:sp macro="" textlink="">
      <xdr:nvSpPr>
        <xdr:cNvPr id="236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600184</xdr:colOff>
      <xdr:row>4</xdr:row>
      <xdr:rowOff>238126</xdr:rowOff>
    </xdr:to>
    <xdr:sp macro="" textlink="">
      <xdr:nvSpPr>
        <xdr:cNvPr id="236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695434</xdr:colOff>
      <xdr:row>4</xdr:row>
      <xdr:rowOff>238126</xdr:rowOff>
    </xdr:to>
    <xdr:sp macro="" textlink="">
      <xdr:nvSpPr>
        <xdr:cNvPr id="237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771634</xdr:colOff>
      <xdr:row>4</xdr:row>
      <xdr:rowOff>238126</xdr:rowOff>
    </xdr:to>
    <xdr:sp macro="" textlink="">
      <xdr:nvSpPr>
        <xdr:cNvPr id="2371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676384</xdr:colOff>
      <xdr:row>4</xdr:row>
      <xdr:rowOff>276226</xdr:rowOff>
    </xdr:to>
    <xdr:sp macro="" textlink="">
      <xdr:nvSpPr>
        <xdr:cNvPr id="2372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37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37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38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38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38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39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39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39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39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3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4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4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40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4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40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4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4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4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40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265076</xdr:colOff>
      <xdr:row>4</xdr:row>
      <xdr:rowOff>238126</xdr:rowOff>
    </xdr:to>
    <xdr:sp macro="" textlink="">
      <xdr:nvSpPr>
        <xdr:cNvPr id="240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179351</xdr:colOff>
      <xdr:row>4</xdr:row>
      <xdr:rowOff>276226</xdr:rowOff>
    </xdr:to>
    <xdr:sp macro="" textlink="">
      <xdr:nvSpPr>
        <xdr:cNvPr id="241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179351</xdr:colOff>
      <xdr:row>4</xdr:row>
      <xdr:rowOff>238126</xdr:rowOff>
    </xdr:to>
    <xdr:sp macro="" textlink="">
      <xdr:nvSpPr>
        <xdr:cNvPr id="241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179351</xdr:colOff>
      <xdr:row>4</xdr:row>
      <xdr:rowOff>238126</xdr:rowOff>
    </xdr:to>
    <xdr:sp macro="" textlink="">
      <xdr:nvSpPr>
        <xdr:cNvPr id="241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265076</xdr:colOff>
      <xdr:row>4</xdr:row>
      <xdr:rowOff>238126</xdr:rowOff>
    </xdr:to>
    <xdr:sp macro="" textlink="">
      <xdr:nvSpPr>
        <xdr:cNvPr id="241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179351</xdr:colOff>
      <xdr:row>4</xdr:row>
      <xdr:rowOff>276226</xdr:rowOff>
    </xdr:to>
    <xdr:sp macro="" textlink="">
      <xdr:nvSpPr>
        <xdr:cNvPr id="241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265076</xdr:colOff>
      <xdr:row>4</xdr:row>
      <xdr:rowOff>238126</xdr:rowOff>
    </xdr:to>
    <xdr:sp macro="" textlink="">
      <xdr:nvSpPr>
        <xdr:cNvPr id="241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255551</xdr:colOff>
      <xdr:row>4</xdr:row>
      <xdr:rowOff>276226</xdr:rowOff>
    </xdr:to>
    <xdr:sp macro="" textlink="">
      <xdr:nvSpPr>
        <xdr:cNvPr id="241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255551</xdr:colOff>
      <xdr:row>4</xdr:row>
      <xdr:rowOff>238126</xdr:rowOff>
    </xdr:to>
    <xdr:sp macro="" textlink="">
      <xdr:nvSpPr>
        <xdr:cNvPr id="241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255551</xdr:colOff>
      <xdr:row>4</xdr:row>
      <xdr:rowOff>238126</xdr:rowOff>
    </xdr:to>
    <xdr:sp macro="" textlink="">
      <xdr:nvSpPr>
        <xdr:cNvPr id="241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265076</xdr:colOff>
      <xdr:row>4</xdr:row>
      <xdr:rowOff>238126</xdr:rowOff>
    </xdr:to>
    <xdr:sp macro="" textlink="">
      <xdr:nvSpPr>
        <xdr:cNvPr id="241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255551</xdr:colOff>
      <xdr:row>4</xdr:row>
      <xdr:rowOff>276226</xdr:rowOff>
    </xdr:to>
    <xdr:sp macro="" textlink="">
      <xdr:nvSpPr>
        <xdr:cNvPr id="242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265076</xdr:colOff>
      <xdr:row>4</xdr:row>
      <xdr:rowOff>238126</xdr:rowOff>
    </xdr:to>
    <xdr:sp macro="" textlink="">
      <xdr:nvSpPr>
        <xdr:cNvPr id="242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179351</xdr:colOff>
      <xdr:row>4</xdr:row>
      <xdr:rowOff>276226</xdr:rowOff>
    </xdr:to>
    <xdr:sp macro="" textlink="">
      <xdr:nvSpPr>
        <xdr:cNvPr id="242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179351</xdr:colOff>
      <xdr:row>4</xdr:row>
      <xdr:rowOff>238126</xdr:rowOff>
    </xdr:to>
    <xdr:sp macro="" textlink="">
      <xdr:nvSpPr>
        <xdr:cNvPr id="242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179351</xdr:colOff>
      <xdr:row>4</xdr:row>
      <xdr:rowOff>238126</xdr:rowOff>
    </xdr:to>
    <xdr:sp macro="" textlink="">
      <xdr:nvSpPr>
        <xdr:cNvPr id="242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265076</xdr:colOff>
      <xdr:row>4</xdr:row>
      <xdr:rowOff>238126</xdr:rowOff>
    </xdr:to>
    <xdr:sp macro="" textlink="">
      <xdr:nvSpPr>
        <xdr:cNvPr id="242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179351</xdr:colOff>
      <xdr:row>4</xdr:row>
      <xdr:rowOff>276226</xdr:rowOff>
    </xdr:to>
    <xdr:sp macro="" textlink="">
      <xdr:nvSpPr>
        <xdr:cNvPr id="242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265076</xdr:colOff>
      <xdr:row>4</xdr:row>
      <xdr:rowOff>238126</xdr:rowOff>
    </xdr:to>
    <xdr:sp macro="" textlink="">
      <xdr:nvSpPr>
        <xdr:cNvPr id="242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255551</xdr:colOff>
      <xdr:row>4</xdr:row>
      <xdr:rowOff>276226</xdr:rowOff>
    </xdr:to>
    <xdr:sp macro="" textlink="">
      <xdr:nvSpPr>
        <xdr:cNvPr id="242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255551</xdr:colOff>
      <xdr:row>4</xdr:row>
      <xdr:rowOff>238126</xdr:rowOff>
    </xdr:to>
    <xdr:sp macro="" textlink="">
      <xdr:nvSpPr>
        <xdr:cNvPr id="242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255551</xdr:colOff>
      <xdr:row>4</xdr:row>
      <xdr:rowOff>238126</xdr:rowOff>
    </xdr:to>
    <xdr:sp macro="" textlink="">
      <xdr:nvSpPr>
        <xdr:cNvPr id="243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265076</xdr:colOff>
      <xdr:row>4</xdr:row>
      <xdr:rowOff>238126</xdr:rowOff>
    </xdr:to>
    <xdr:sp macro="" textlink="">
      <xdr:nvSpPr>
        <xdr:cNvPr id="243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255551</xdr:colOff>
      <xdr:row>4</xdr:row>
      <xdr:rowOff>276226</xdr:rowOff>
    </xdr:to>
    <xdr:sp macro="" textlink="">
      <xdr:nvSpPr>
        <xdr:cNvPr id="243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265076</xdr:colOff>
      <xdr:row>4</xdr:row>
      <xdr:rowOff>238126</xdr:rowOff>
    </xdr:to>
    <xdr:sp macro="" textlink="">
      <xdr:nvSpPr>
        <xdr:cNvPr id="243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179351</xdr:colOff>
      <xdr:row>4</xdr:row>
      <xdr:rowOff>276226</xdr:rowOff>
    </xdr:to>
    <xdr:sp macro="" textlink="">
      <xdr:nvSpPr>
        <xdr:cNvPr id="243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179351</xdr:colOff>
      <xdr:row>4</xdr:row>
      <xdr:rowOff>238126</xdr:rowOff>
    </xdr:to>
    <xdr:sp macro="" textlink="">
      <xdr:nvSpPr>
        <xdr:cNvPr id="243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179351</xdr:colOff>
      <xdr:row>4</xdr:row>
      <xdr:rowOff>238126</xdr:rowOff>
    </xdr:to>
    <xdr:sp macro="" textlink="">
      <xdr:nvSpPr>
        <xdr:cNvPr id="243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265076</xdr:colOff>
      <xdr:row>4</xdr:row>
      <xdr:rowOff>238126</xdr:rowOff>
    </xdr:to>
    <xdr:sp macro="" textlink="">
      <xdr:nvSpPr>
        <xdr:cNvPr id="243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179351</xdr:colOff>
      <xdr:row>4</xdr:row>
      <xdr:rowOff>276226</xdr:rowOff>
    </xdr:to>
    <xdr:sp macro="" textlink="">
      <xdr:nvSpPr>
        <xdr:cNvPr id="243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265076</xdr:colOff>
      <xdr:row>4</xdr:row>
      <xdr:rowOff>238126</xdr:rowOff>
    </xdr:to>
    <xdr:sp macro="" textlink="">
      <xdr:nvSpPr>
        <xdr:cNvPr id="243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255551</xdr:colOff>
      <xdr:row>4</xdr:row>
      <xdr:rowOff>276226</xdr:rowOff>
    </xdr:to>
    <xdr:sp macro="" textlink="">
      <xdr:nvSpPr>
        <xdr:cNvPr id="244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255551</xdr:colOff>
      <xdr:row>4</xdr:row>
      <xdr:rowOff>238126</xdr:rowOff>
    </xdr:to>
    <xdr:sp macro="" textlink="">
      <xdr:nvSpPr>
        <xdr:cNvPr id="244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255551</xdr:colOff>
      <xdr:row>4</xdr:row>
      <xdr:rowOff>238126</xdr:rowOff>
    </xdr:to>
    <xdr:sp macro="" textlink="">
      <xdr:nvSpPr>
        <xdr:cNvPr id="244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265076</xdr:colOff>
      <xdr:row>4</xdr:row>
      <xdr:rowOff>238126</xdr:rowOff>
    </xdr:to>
    <xdr:sp macro="" textlink="">
      <xdr:nvSpPr>
        <xdr:cNvPr id="244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4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1241743</xdr:colOff>
      <xdr:row>4</xdr:row>
      <xdr:rowOff>276226</xdr:rowOff>
    </xdr:to>
    <xdr:sp macro="" textlink="">
      <xdr:nvSpPr>
        <xdr:cNvPr id="244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4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4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4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1241743</xdr:colOff>
      <xdr:row>4</xdr:row>
      <xdr:rowOff>276226</xdr:rowOff>
    </xdr:to>
    <xdr:sp macro="" textlink="">
      <xdr:nvSpPr>
        <xdr:cNvPr id="244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5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1241743</xdr:colOff>
      <xdr:row>4</xdr:row>
      <xdr:rowOff>276226</xdr:rowOff>
    </xdr:to>
    <xdr:sp macro="" textlink="">
      <xdr:nvSpPr>
        <xdr:cNvPr id="245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5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5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5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1241743</xdr:colOff>
      <xdr:row>4</xdr:row>
      <xdr:rowOff>276226</xdr:rowOff>
    </xdr:to>
    <xdr:sp macro="" textlink="">
      <xdr:nvSpPr>
        <xdr:cNvPr id="245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5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1241743</xdr:colOff>
      <xdr:row>4</xdr:row>
      <xdr:rowOff>276226</xdr:rowOff>
    </xdr:to>
    <xdr:sp macro="" textlink="">
      <xdr:nvSpPr>
        <xdr:cNvPr id="245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5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5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6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1241743</xdr:colOff>
      <xdr:row>4</xdr:row>
      <xdr:rowOff>276226</xdr:rowOff>
    </xdr:to>
    <xdr:sp macro="" textlink="">
      <xdr:nvSpPr>
        <xdr:cNvPr id="246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6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1241743</xdr:colOff>
      <xdr:row>4</xdr:row>
      <xdr:rowOff>276226</xdr:rowOff>
    </xdr:to>
    <xdr:sp macro="" textlink="">
      <xdr:nvSpPr>
        <xdr:cNvPr id="246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6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6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6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1241743</xdr:colOff>
      <xdr:row>4</xdr:row>
      <xdr:rowOff>276226</xdr:rowOff>
    </xdr:to>
    <xdr:sp macro="" textlink="">
      <xdr:nvSpPr>
        <xdr:cNvPr id="246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6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1241743</xdr:colOff>
      <xdr:row>4</xdr:row>
      <xdr:rowOff>276226</xdr:rowOff>
    </xdr:to>
    <xdr:sp macro="" textlink="">
      <xdr:nvSpPr>
        <xdr:cNvPr id="246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7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7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7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1241743</xdr:colOff>
      <xdr:row>4</xdr:row>
      <xdr:rowOff>276226</xdr:rowOff>
    </xdr:to>
    <xdr:sp macro="" textlink="">
      <xdr:nvSpPr>
        <xdr:cNvPr id="247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7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1241743</xdr:colOff>
      <xdr:row>4</xdr:row>
      <xdr:rowOff>276226</xdr:rowOff>
    </xdr:to>
    <xdr:sp macro="" textlink="">
      <xdr:nvSpPr>
        <xdr:cNvPr id="247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7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7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1241743</xdr:colOff>
      <xdr:row>4</xdr:row>
      <xdr:rowOff>238126</xdr:rowOff>
    </xdr:to>
    <xdr:sp macro="" textlink="">
      <xdr:nvSpPr>
        <xdr:cNvPr id="247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1241743</xdr:colOff>
      <xdr:row>4</xdr:row>
      <xdr:rowOff>276226</xdr:rowOff>
    </xdr:to>
    <xdr:sp macro="" textlink="">
      <xdr:nvSpPr>
        <xdr:cNvPr id="247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4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1204511</xdr:colOff>
      <xdr:row>4</xdr:row>
      <xdr:rowOff>276226</xdr:rowOff>
    </xdr:to>
    <xdr:sp macro="" textlink="">
      <xdr:nvSpPr>
        <xdr:cNvPr id="248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4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4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4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1204511</xdr:colOff>
      <xdr:row>4</xdr:row>
      <xdr:rowOff>276226</xdr:rowOff>
    </xdr:to>
    <xdr:sp macro="" textlink="">
      <xdr:nvSpPr>
        <xdr:cNvPr id="248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4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1204511</xdr:colOff>
      <xdr:row>4</xdr:row>
      <xdr:rowOff>276226</xdr:rowOff>
    </xdr:to>
    <xdr:sp macro="" textlink="">
      <xdr:nvSpPr>
        <xdr:cNvPr id="248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4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4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4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1204511</xdr:colOff>
      <xdr:row>4</xdr:row>
      <xdr:rowOff>276226</xdr:rowOff>
    </xdr:to>
    <xdr:sp macro="" textlink="">
      <xdr:nvSpPr>
        <xdr:cNvPr id="249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4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1204511</xdr:colOff>
      <xdr:row>4</xdr:row>
      <xdr:rowOff>276226</xdr:rowOff>
    </xdr:to>
    <xdr:sp macro="" textlink="">
      <xdr:nvSpPr>
        <xdr:cNvPr id="249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4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4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4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1204511</xdr:colOff>
      <xdr:row>4</xdr:row>
      <xdr:rowOff>276226</xdr:rowOff>
    </xdr:to>
    <xdr:sp macro="" textlink="">
      <xdr:nvSpPr>
        <xdr:cNvPr id="249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4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1204511</xdr:colOff>
      <xdr:row>4</xdr:row>
      <xdr:rowOff>276226</xdr:rowOff>
    </xdr:to>
    <xdr:sp macro="" textlink="">
      <xdr:nvSpPr>
        <xdr:cNvPr id="249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5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5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5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1204511</xdr:colOff>
      <xdr:row>4</xdr:row>
      <xdr:rowOff>276226</xdr:rowOff>
    </xdr:to>
    <xdr:sp macro="" textlink="">
      <xdr:nvSpPr>
        <xdr:cNvPr id="250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5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1204511</xdr:colOff>
      <xdr:row>4</xdr:row>
      <xdr:rowOff>276226</xdr:rowOff>
    </xdr:to>
    <xdr:sp macro="" textlink="">
      <xdr:nvSpPr>
        <xdr:cNvPr id="250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5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5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5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1204511</xdr:colOff>
      <xdr:row>4</xdr:row>
      <xdr:rowOff>276226</xdr:rowOff>
    </xdr:to>
    <xdr:sp macro="" textlink="">
      <xdr:nvSpPr>
        <xdr:cNvPr id="250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5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1204511</xdr:colOff>
      <xdr:row>4</xdr:row>
      <xdr:rowOff>276226</xdr:rowOff>
    </xdr:to>
    <xdr:sp macro="" textlink="">
      <xdr:nvSpPr>
        <xdr:cNvPr id="251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5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5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1204511</xdr:colOff>
      <xdr:row>4</xdr:row>
      <xdr:rowOff>238126</xdr:rowOff>
    </xdr:to>
    <xdr:sp macro="" textlink="">
      <xdr:nvSpPr>
        <xdr:cNvPr id="25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1204511</xdr:colOff>
      <xdr:row>4</xdr:row>
      <xdr:rowOff>276226</xdr:rowOff>
    </xdr:to>
    <xdr:sp macro="" textlink="">
      <xdr:nvSpPr>
        <xdr:cNvPr id="251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274603</xdr:colOff>
      <xdr:row>4</xdr:row>
      <xdr:rowOff>238126</xdr:rowOff>
    </xdr:to>
    <xdr:sp macro="" textlink="">
      <xdr:nvSpPr>
        <xdr:cNvPr id="251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179353</xdr:colOff>
      <xdr:row>4</xdr:row>
      <xdr:rowOff>276226</xdr:rowOff>
    </xdr:to>
    <xdr:sp macro="" textlink="">
      <xdr:nvSpPr>
        <xdr:cNvPr id="251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179353</xdr:colOff>
      <xdr:row>4</xdr:row>
      <xdr:rowOff>238126</xdr:rowOff>
    </xdr:to>
    <xdr:sp macro="" textlink="">
      <xdr:nvSpPr>
        <xdr:cNvPr id="251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179353</xdr:colOff>
      <xdr:row>4</xdr:row>
      <xdr:rowOff>238126</xdr:rowOff>
    </xdr:to>
    <xdr:sp macro="" textlink="">
      <xdr:nvSpPr>
        <xdr:cNvPr id="251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274603</xdr:colOff>
      <xdr:row>4</xdr:row>
      <xdr:rowOff>238126</xdr:rowOff>
    </xdr:to>
    <xdr:sp macro="" textlink="">
      <xdr:nvSpPr>
        <xdr:cNvPr id="252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179353</xdr:colOff>
      <xdr:row>4</xdr:row>
      <xdr:rowOff>276226</xdr:rowOff>
    </xdr:to>
    <xdr:sp macro="" textlink="">
      <xdr:nvSpPr>
        <xdr:cNvPr id="252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350803</xdr:colOff>
      <xdr:row>4</xdr:row>
      <xdr:rowOff>238126</xdr:rowOff>
    </xdr:to>
    <xdr:sp macro="" textlink="">
      <xdr:nvSpPr>
        <xdr:cNvPr id="2522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255553</xdr:colOff>
      <xdr:row>4</xdr:row>
      <xdr:rowOff>276226</xdr:rowOff>
    </xdr:to>
    <xdr:sp macro="" textlink="">
      <xdr:nvSpPr>
        <xdr:cNvPr id="252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255553</xdr:colOff>
      <xdr:row>4</xdr:row>
      <xdr:rowOff>238126</xdr:rowOff>
    </xdr:to>
    <xdr:sp macro="" textlink="">
      <xdr:nvSpPr>
        <xdr:cNvPr id="252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255553</xdr:colOff>
      <xdr:row>4</xdr:row>
      <xdr:rowOff>238126</xdr:rowOff>
    </xdr:to>
    <xdr:sp macro="" textlink="">
      <xdr:nvSpPr>
        <xdr:cNvPr id="252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350803</xdr:colOff>
      <xdr:row>4</xdr:row>
      <xdr:rowOff>238126</xdr:rowOff>
    </xdr:to>
    <xdr:sp macro="" textlink="">
      <xdr:nvSpPr>
        <xdr:cNvPr id="2526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255553</xdr:colOff>
      <xdr:row>4</xdr:row>
      <xdr:rowOff>276226</xdr:rowOff>
    </xdr:to>
    <xdr:sp macro="" textlink="">
      <xdr:nvSpPr>
        <xdr:cNvPr id="252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274603</xdr:colOff>
      <xdr:row>4</xdr:row>
      <xdr:rowOff>238126</xdr:rowOff>
    </xdr:to>
    <xdr:sp macro="" textlink="">
      <xdr:nvSpPr>
        <xdr:cNvPr id="252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179353</xdr:colOff>
      <xdr:row>4</xdr:row>
      <xdr:rowOff>276226</xdr:rowOff>
    </xdr:to>
    <xdr:sp macro="" textlink="">
      <xdr:nvSpPr>
        <xdr:cNvPr id="252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179353</xdr:colOff>
      <xdr:row>4</xdr:row>
      <xdr:rowOff>238126</xdr:rowOff>
    </xdr:to>
    <xdr:sp macro="" textlink="">
      <xdr:nvSpPr>
        <xdr:cNvPr id="253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179353</xdr:colOff>
      <xdr:row>4</xdr:row>
      <xdr:rowOff>238126</xdr:rowOff>
    </xdr:to>
    <xdr:sp macro="" textlink="">
      <xdr:nvSpPr>
        <xdr:cNvPr id="253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274603</xdr:colOff>
      <xdr:row>4</xdr:row>
      <xdr:rowOff>238126</xdr:rowOff>
    </xdr:to>
    <xdr:sp macro="" textlink="">
      <xdr:nvSpPr>
        <xdr:cNvPr id="2532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179353</xdr:colOff>
      <xdr:row>4</xdr:row>
      <xdr:rowOff>276226</xdr:rowOff>
    </xdr:to>
    <xdr:sp macro="" textlink="">
      <xdr:nvSpPr>
        <xdr:cNvPr id="253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350803</xdr:colOff>
      <xdr:row>4</xdr:row>
      <xdr:rowOff>238126</xdr:rowOff>
    </xdr:to>
    <xdr:sp macro="" textlink="">
      <xdr:nvSpPr>
        <xdr:cNvPr id="2534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255553</xdr:colOff>
      <xdr:row>4</xdr:row>
      <xdr:rowOff>276226</xdr:rowOff>
    </xdr:to>
    <xdr:sp macro="" textlink="">
      <xdr:nvSpPr>
        <xdr:cNvPr id="253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255553</xdr:colOff>
      <xdr:row>4</xdr:row>
      <xdr:rowOff>238126</xdr:rowOff>
    </xdr:to>
    <xdr:sp macro="" textlink="">
      <xdr:nvSpPr>
        <xdr:cNvPr id="253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255553</xdr:colOff>
      <xdr:row>4</xdr:row>
      <xdr:rowOff>238126</xdr:rowOff>
    </xdr:to>
    <xdr:sp macro="" textlink="">
      <xdr:nvSpPr>
        <xdr:cNvPr id="253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350803</xdr:colOff>
      <xdr:row>4</xdr:row>
      <xdr:rowOff>238126</xdr:rowOff>
    </xdr:to>
    <xdr:sp macro="" textlink="">
      <xdr:nvSpPr>
        <xdr:cNvPr id="2538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255553</xdr:colOff>
      <xdr:row>4</xdr:row>
      <xdr:rowOff>276226</xdr:rowOff>
    </xdr:to>
    <xdr:sp macro="" textlink="">
      <xdr:nvSpPr>
        <xdr:cNvPr id="253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274603</xdr:colOff>
      <xdr:row>4</xdr:row>
      <xdr:rowOff>238126</xdr:rowOff>
    </xdr:to>
    <xdr:sp macro="" textlink="">
      <xdr:nvSpPr>
        <xdr:cNvPr id="254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179353</xdr:colOff>
      <xdr:row>4</xdr:row>
      <xdr:rowOff>276226</xdr:rowOff>
    </xdr:to>
    <xdr:sp macro="" textlink="">
      <xdr:nvSpPr>
        <xdr:cNvPr id="254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179353</xdr:colOff>
      <xdr:row>4</xdr:row>
      <xdr:rowOff>238126</xdr:rowOff>
    </xdr:to>
    <xdr:sp macro="" textlink="">
      <xdr:nvSpPr>
        <xdr:cNvPr id="254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179353</xdr:colOff>
      <xdr:row>4</xdr:row>
      <xdr:rowOff>238126</xdr:rowOff>
    </xdr:to>
    <xdr:sp macro="" textlink="">
      <xdr:nvSpPr>
        <xdr:cNvPr id="254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274603</xdr:colOff>
      <xdr:row>4</xdr:row>
      <xdr:rowOff>238126</xdr:rowOff>
    </xdr:to>
    <xdr:sp macro="" textlink="">
      <xdr:nvSpPr>
        <xdr:cNvPr id="254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303901</xdr:rowOff>
    </xdr:from>
    <xdr:to>
      <xdr:col>8</xdr:col>
      <xdr:colOff>49953</xdr:colOff>
      <xdr:row>4</xdr:row>
      <xdr:rowOff>284852</xdr:rowOff>
    </xdr:to>
    <xdr:sp macro="" textlink="">
      <xdr:nvSpPr>
        <xdr:cNvPr id="2545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350803</xdr:colOff>
      <xdr:row>4</xdr:row>
      <xdr:rowOff>238126</xdr:rowOff>
    </xdr:to>
    <xdr:sp macro="" textlink="">
      <xdr:nvSpPr>
        <xdr:cNvPr id="2546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255553</xdr:colOff>
      <xdr:row>4</xdr:row>
      <xdr:rowOff>276226</xdr:rowOff>
    </xdr:to>
    <xdr:sp macro="" textlink="">
      <xdr:nvSpPr>
        <xdr:cNvPr id="254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54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55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55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55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56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56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56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57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57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57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57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1204510</xdr:colOff>
      <xdr:row>4</xdr:row>
      <xdr:rowOff>238126</xdr:rowOff>
    </xdr:to>
    <xdr:sp macro="" textlink="">
      <xdr:nvSpPr>
        <xdr:cNvPr id="25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1204510</xdr:colOff>
      <xdr:row>4</xdr:row>
      <xdr:rowOff>276226</xdr:rowOff>
    </xdr:to>
    <xdr:sp macro="" textlink="">
      <xdr:nvSpPr>
        <xdr:cNvPr id="258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66785</xdr:colOff>
      <xdr:row>4</xdr:row>
      <xdr:rowOff>238126</xdr:rowOff>
    </xdr:to>
    <xdr:sp macro="" textlink="">
      <xdr:nvSpPr>
        <xdr:cNvPr id="2584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1221692</xdr:colOff>
      <xdr:row>4</xdr:row>
      <xdr:rowOff>276226</xdr:rowOff>
    </xdr:to>
    <xdr:sp macro="" textlink="">
      <xdr:nvSpPr>
        <xdr:cNvPr id="258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1221692</xdr:colOff>
      <xdr:row>4</xdr:row>
      <xdr:rowOff>238126</xdr:rowOff>
    </xdr:to>
    <xdr:sp macro="" textlink="">
      <xdr:nvSpPr>
        <xdr:cNvPr id="258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1221692</xdr:colOff>
      <xdr:row>4</xdr:row>
      <xdr:rowOff>238126</xdr:rowOff>
    </xdr:to>
    <xdr:sp macro="" textlink="">
      <xdr:nvSpPr>
        <xdr:cNvPr id="258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66785</xdr:colOff>
      <xdr:row>4</xdr:row>
      <xdr:rowOff>238126</xdr:rowOff>
    </xdr:to>
    <xdr:sp macro="" textlink="">
      <xdr:nvSpPr>
        <xdr:cNvPr id="2588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1221692</xdr:colOff>
      <xdr:row>4</xdr:row>
      <xdr:rowOff>276226</xdr:rowOff>
    </xdr:to>
    <xdr:sp macro="" textlink="">
      <xdr:nvSpPr>
        <xdr:cNvPr id="258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142985</xdr:colOff>
      <xdr:row>4</xdr:row>
      <xdr:rowOff>238126</xdr:rowOff>
    </xdr:to>
    <xdr:sp macro="" textlink="">
      <xdr:nvSpPr>
        <xdr:cNvPr id="2590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47735</xdr:colOff>
      <xdr:row>4</xdr:row>
      <xdr:rowOff>276226</xdr:rowOff>
    </xdr:to>
    <xdr:sp macro="" textlink="">
      <xdr:nvSpPr>
        <xdr:cNvPr id="2591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47735</xdr:colOff>
      <xdr:row>4</xdr:row>
      <xdr:rowOff>238126</xdr:rowOff>
    </xdr:to>
    <xdr:sp macro="" textlink="">
      <xdr:nvSpPr>
        <xdr:cNvPr id="2592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47735</xdr:colOff>
      <xdr:row>4</xdr:row>
      <xdr:rowOff>238126</xdr:rowOff>
    </xdr:to>
    <xdr:sp macro="" textlink="">
      <xdr:nvSpPr>
        <xdr:cNvPr id="2593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142985</xdr:colOff>
      <xdr:row>4</xdr:row>
      <xdr:rowOff>238126</xdr:rowOff>
    </xdr:to>
    <xdr:sp macro="" textlink="">
      <xdr:nvSpPr>
        <xdr:cNvPr id="2594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47735</xdr:colOff>
      <xdr:row>4</xdr:row>
      <xdr:rowOff>276226</xdr:rowOff>
    </xdr:to>
    <xdr:sp macro="" textlink="">
      <xdr:nvSpPr>
        <xdr:cNvPr id="2595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66785</xdr:colOff>
      <xdr:row>4</xdr:row>
      <xdr:rowOff>238126</xdr:rowOff>
    </xdr:to>
    <xdr:sp macro="" textlink="">
      <xdr:nvSpPr>
        <xdr:cNvPr id="2596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1221692</xdr:colOff>
      <xdr:row>4</xdr:row>
      <xdr:rowOff>276226</xdr:rowOff>
    </xdr:to>
    <xdr:sp macro="" textlink="">
      <xdr:nvSpPr>
        <xdr:cNvPr id="259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1221692</xdr:colOff>
      <xdr:row>4</xdr:row>
      <xdr:rowOff>238126</xdr:rowOff>
    </xdr:to>
    <xdr:sp macro="" textlink="">
      <xdr:nvSpPr>
        <xdr:cNvPr id="259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1221692</xdr:colOff>
      <xdr:row>4</xdr:row>
      <xdr:rowOff>238126</xdr:rowOff>
    </xdr:to>
    <xdr:sp macro="" textlink="">
      <xdr:nvSpPr>
        <xdr:cNvPr id="259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66785</xdr:colOff>
      <xdr:row>4</xdr:row>
      <xdr:rowOff>238126</xdr:rowOff>
    </xdr:to>
    <xdr:sp macro="" textlink="">
      <xdr:nvSpPr>
        <xdr:cNvPr id="2600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1221692</xdr:colOff>
      <xdr:row>4</xdr:row>
      <xdr:rowOff>276226</xdr:rowOff>
    </xdr:to>
    <xdr:sp macro="" textlink="">
      <xdr:nvSpPr>
        <xdr:cNvPr id="2601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142985</xdr:colOff>
      <xdr:row>4</xdr:row>
      <xdr:rowOff>238126</xdr:rowOff>
    </xdr:to>
    <xdr:sp macro="" textlink="">
      <xdr:nvSpPr>
        <xdr:cNvPr id="2602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47735</xdr:colOff>
      <xdr:row>4</xdr:row>
      <xdr:rowOff>276226</xdr:rowOff>
    </xdr:to>
    <xdr:sp macro="" textlink="">
      <xdr:nvSpPr>
        <xdr:cNvPr id="2603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47735</xdr:colOff>
      <xdr:row>4</xdr:row>
      <xdr:rowOff>238126</xdr:rowOff>
    </xdr:to>
    <xdr:sp macro="" textlink="">
      <xdr:nvSpPr>
        <xdr:cNvPr id="2604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47735</xdr:colOff>
      <xdr:row>4</xdr:row>
      <xdr:rowOff>238126</xdr:rowOff>
    </xdr:to>
    <xdr:sp macro="" textlink="">
      <xdr:nvSpPr>
        <xdr:cNvPr id="2605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142985</xdr:colOff>
      <xdr:row>4</xdr:row>
      <xdr:rowOff>238126</xdr:rowOff>
    </xdr:to>
    <xdr:sp macro="" textlink="">
      <xdr:nvSpPr>
        <xdr:cNvPr id="2606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47735</xdr:colOff>
      <xdr:row>4</xdr:row>
      <xdr:rowOff>276226</xdr:rowOff>
    </xdr:to>
    <xdr:sp macro="" textlink="">
      <xdr:nvSpPr>
        <xdr:cNvPr id="2607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66785</xdr:colOff>
      <xdr:row>4</xdr:row>
      <xdr:rowOff>238126</xdr:rowOff>
    </xdr:to>
    <xdr:sp macro="" textlink="">
      <xdr:nvSpPr>
        <xdr:cNvPr id="2608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1221692</xdr:colOff>
      <xdr:row>4</xdr:row>
      <xdr:rowOff>276226</xdr:rowOff>
    </xdr:to>
    <xdr:sp macro="" textlink="">
      <xdr:nvSpPr>
        <xdr:cNvPr id="260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1221692</xdr:colOff>
      <xdr:row>4</xdr:row>
      <xdr:rowOff>238126</xdr:rowOff>
    </xdr:to>
    <xdr:sp macro="" textlink="">
      <xdr:nvSpPr>
        <xdr:cNvPr id="261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1221692</xdr:colOff>
      <xdr:row>4</xdr:row>
      <xdr:rowOff>238126</xdr:rowOff>
    </xdr:to>
    <xdr:sp macro="" textlink="">
      <xdr:nvSpPr>
        <xdr:cNvPr id="261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1221692</xdr:colOff>
      <xdr:row>4</xdr:row>
      <xdr:rowOff>276226</xdr:rowOff>
    </xdr:to>
    <xdr:sp macro="" textlink="">
      <xdr:nvSpPr>
        <xdr:cNvPr id="261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142985</xdr:colOff>
      <xdr:row>4</xdr:row>
      <xdr:rowOff>238126</xdr:rowOff>
    </xdr:to>
    <xdr:sp macro="" textlink="">
      <xdr:nvSpPr>
        <xdr:cNvPr id="2613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9</xdr:col>
      <xdr:colOff>47735</xdr:colOff>
      <xdr:row>4</xdr:row>
      <xdr:rowOff>276226</xdr:rowOff>
    </xdr:to>
    <xdr:sp macro="" textlink="">
      <xdr:nvSpPr>
        <xdr:cNvPr id="2614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47735</xdr:colOff>
      <xdr:row>4</xdr:row>
      <xdr:rowOff>238126</xdr:rowOff>
    </xdr:to>
    <xdr:sp macro="" textlink="">
      <xdr:nvSpPr>
        <xdr:cNvPr id="2615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1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910070</xdr:colOff>
      <xdr:row>4</xdr:row>
      <xdr:rowOff>276226</xdr:rowOff>
    </xdr:to>
    <xdr:sp macro="" textlink="">
      <xdr:nvSpPr>
        <xdr:cNvPr id="261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1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1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2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910070</xdr:colOff>
      <xdr:row>4</xdr:row>
      <xdr:rowOff>276226</xdr:rowOff>
    </xdr:to>
    <xdr:sp macro="" textlink="">
      <xdr:nvSpPr>
        <xdr:cNvPr id="262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2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910070</xdr:colOff>
      <xdr:row>4</xdr:row>
      <xdr:rowOff>276226</xdr:rowOff>
    </xdr:to>
    <xdr:sp macro="" textlink="">
      <xdr:nvSpPr>
        <xdr:cNvPr id="262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2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2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2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910070</xdr:colOff>
      <xdr:row>4</xdr:row>
      <xdr:rowOff>276226</xdr:rowOff>
    </xdr:to>
    <xdr:sp macro="" textlink="">
      <xdr:nvSpPr>
        <xdr:cNvPr id="262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2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910070</xdr:colOff>
      <xdr:row>4</xdr:row>
      <xdr:rowOff>276226</xdr:rowOff>
    </xdr:to>
    <xdr:sp macro="" textlink="">
      <xdr:nvSpPr>
        <xdr:cNvPr id="262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3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3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3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910070</xdr:colOff>
      <xdr:row>4</xdr:row>
      <xdr:rowOff>276226</xdr:rowOff>
    </xdr:to>
    <xdr:sp macro="" textlink="">
      <xdr:nvSpPr>
        <xdr:cNvPr id="263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3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910070</xdr:colOff>
      <xdr:row>4</xdr:row>
      <xdr:rowOff>276226</xdr:rowOff>
    </xdr:to>
    <xdr:sp macro="" textlink="">
      <xdr:nvSpPr>
        <xdr:cNvPr id="263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3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3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3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910070</xdr:colOff>
      <xdr:row>4</xdr:row>
      <xdr:rowOff>276226</xdr:rowOff>
    </xdr:to>
    <xdr:sp macro="" textlink="">
      <xdr:nvSpPr>
        <xdr:cNvPr id="263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4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910070</xdr:colOff>
      <xdr:row>4</xdr:row>
      <xdr:rowOff>276226</xdr:rowOff>
    </xdr:to>
    <xdr:sp macro="" textlink="">
      <xdr:nvSpPr>
        <xdr:cNvPr id="264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4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4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4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910070</xdr:colOff>
      <xdr:row>4</xdr:row>
      <xdr:rowOff>276226</xdr:rowOff>
    </xdr:to>
    <xdr:sp macro="" textlink="">
      <xdr:nvSpPr>
        <xdr:cNvPr id="264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4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910070</xdr:colOff>
      <xdr:row>4</xdr:row>
      <xdr:rowOff>276226</xdr:rowOff>
    </xdr:to>
    <xdr:sp macro="" textlink="">
      <xdr:nvSpPr>
        <xdr:cNvPr id="264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4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910070</xdr:colOff>
      <xdr:row>4</xdr:row>
      <xdr:rowOff>238126</xdr:rowOff>
    </xdr:to>
    <xdr:sp macro="" textlink="">
      <xdr:nvSpPr>
        <xdr:cNvPr id="264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1202640</xdr:colOff>
      <xdr:row>4</xdr:row>
      <xdr:rowOff>238126</xdr:rowOff>
    </xdr:to>
    <xdr:sp macro="" textlink="">
      <xdr:nvSpPr>
        <xdr:cNvPr id="26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1126440</xdr:colOff>
      <xdr:row>4</xdr:row>
      <xdr:rowOff>276226</xdr:rowOff>
    </xdr:to>
    <xdr:sp macro="" textlink="">
      <xdr:nvSpPr>
        <xdr:cNvPr id="265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1126440</xdr:colOff>
      <xdr:row>4</xdr:row>
      <xdr:rowOff>238126</xdr:rowOff>
    </xdr:to>
    <xdr:sp macro="" textlink="">
      <xdr:nvSpPr>
        <xdr:cNvPr id="265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1126440</xdr:colOff>
      <xdr:row>4</xdr:row>
      <xdr:rowOff>238126</xdr:rowOff>
    </xdr:to>
    <xdr:sp macro="" textlink="">
      <xdr:nvSpPr>
        <xdr:cNvPr id="265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1202640</xdr:colOff>
      <xdr:row>4</xdr:row>
      <xdr:rowOff>238126</xdr:rowOff>
    </xdr:to>
    <xdr:sp macro="" textlink="">
      <xdr:nvSpPr>
        <xdr:cNvPr id="26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1126440</xdr:colOff>
      <xdr:row>4</xdr:row>
      <xdr:rowOff>276226</xdr:rowOff>
    </xdr:to>
    <xdr:sp macro="" textlink="">
      <xdr:nvSpPr>
        <xdr:cNvPr id="265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1202640</xdr:colOff>
      <xdr:row>4</xdr:row>
      <xdr:rowOff>238126</xdr:rowOff>
    </xdr:to>
    <xdr:sp macro="" textlink="">
      <xdr:nvSpPr>
        <xdr:cNvPr id="26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1202640</xdr:colOff>
      <xdr:row>4</xdr:row>
      <xdr:rowOff>276226</xdr:rowOff>
    </xdr:to>
    <xdr:sp macro="" textlink="">
      <xdr:nvSpPr>
        <xdr:cNvPr id="2657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1202640</xdr:colOff>
      <xdr:row>4</xdr:row>
      <xdr:rowOff>238126</xdr:rowOff>
    </xdr:to>
    <xdr:sp macro="" textlink="">
      <xdr:nvSpPr>
        <xdr:cNvPr id="26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1202640</xdr:colOff>
      <xdr:row>4</xdr:row>
      <xdr:rowOff>238126</xdr:rowOff>
    </xdr:to>
    <xdr:sp macro="" textlink="">
      <xdr:nvSpPr>
        <xdr:cNvPr id="26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1202640</xdr:colOff>
      <xdr:row>4</xdr:row>
      <xdr:rowOff>238126</xdr:rowOff>
    </xdr:to>
    <xdr:sp macro="" textlink="">
      <xdr:nvSpPr>
        <xdr:cNvPr id="26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1202640</xdr:colOff>
      <xdr:row>4</xdr:row>
      <xdr:rowOff>276226</xdr:rowOff>
    </xdr:to>
    <xdr:sp macro="" textlink="">
      <xdr:nvSpPr>
        <xdr:cNvPr id="2661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1202640</xdr:colOff>
      <xdr:row>4</xdr:row>
      <xdr:rowOff>238126</xdr:rowOff>
    </xdr:to>
    <xdr:sp macro="" textlink="">
      <xdr:nvSpPr>
        <xdr:cNvPr id="26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1126440</xdr:colOff>
      <xdr:row>4</xdr:row>
      <xdr:rowOff>276226</xdr:rowOff>
    </xdr:to>
    <xdr:sp macro="" textlink="">
      <xdr:nvSpPr>
        <xdr:cNvPr id="266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1126440</xdr:colOff>
      <xdr:row>4</xdr:row>
      <xdr:rowOff>238126</xdr:rowOff>
    </xdr:to>
    <xdr:sp macro="" textlink="">
      <xdr:nvSpPr>
        <xdr:cNvPr id="266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1126440</xdr:colOff>
      <xdr:row>4</xdr:row>
      <xdr:rowOff>238126</xdr:rowOff>
    </xdr:to>
    <xdr:sp macro="" textlink="">
      <xdr:nvSpPr>
        <xdr:cNvPr id="266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1202640</xdr:colOff>
      <xdr:row>4</xdr:row>
      <xdr:rowOff>238126</xdr:rowOff>
    </xdr:to>
    <xdr:sp macro="" textlink="">
      <xdr:nvSpPr>
        <xdr:cNvPr id="26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1126440</xdr:colOff>
      <xdr:row>4</xdr:row>
      <xdr:rowOff>276226</xdr:rowOff>
    </xdr:to>
    <xdr:sp macro="" textlink="">
      <xdr:nvSpPr>
        <xdr:cNvPr id="2667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1202640</xdr:colOff>
      <xdr:row>4</xdr:row>
      <xdr:rowOff>238126</xdr:rowOff>
    </xdr:to>
    <xdr:sp macro="" textlink="">
      <xdr:nvSpPr>
        <xdr:cNvPr id="26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1202640</xdr:colOff>
      <xdr:row>4</xdr:row>
      <xdr:rowOff>276226</xdr:rowOff>
    </xdr:to>
    <xdr:sp macro="" textlink="">
      <xdr:nvSpPr>
        <xdr:cNvPr id="2669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1202640</xdr:colOff>
      <xdr:row>4</xdr:row>
      <xdr:rowOff>238126</xdr:rowOff>
    </xdr:to>
    <xdr:sp macro="" textlink="">
      <xdr:nvSpPr>
        <xdr:cNvPr id="26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1202640</xdr:colOff>
      <xdr:row>4</xdr:row>
      <xdr:rowOff>238126</xdr:rowOff>
    </xdr:to>
    <xdr:sp macro="" textlink="">
      <xdr:nvSpPr>
        <xdr:cNvPr id="26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1202640</xdr:colOff>
      <xdr:row>4</xdr:row>
      <xdr:rowOff>238126</xdr:rowOff>
    </xdr:to>
    <xdr:sp macro="" textlink="">
      <xdr:nvSpPr>
        <xdr:cNvPr id="26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1202640</xdr:colOff>
      <xdr:row>4</xdr:row>
      <xdr:rowOff>276226</xdr:rowOff>
    </xdr:to>
    <xdr:sp macro="" textlink="">
      <xdr:nvSpPr>
        <xdr:cNvPr id="2673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1202640</xdr:colOff>
      <xdr:row>4</xdr:row>
      <xdr:rowOff>238126</xdr:rowOff>
    </xdr:to>
    <xdr:sp macro="" textlink="">
      <xdr:nvSpPr>
        <xdr:cNvPr id="26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1126440</xdr:colOff>
      <xdr:row>4</xdr:row>
      <xdr:rowOff>276226</xdr:rowOff>
    </xdr:to>
    <xdr:sp macro="" textlink="">
      <xdr:nvSpPr>
        <xdr:cNvPr id="267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1126440</xdr:colOff>
      <xdr:row>4</xdr:row>
      <xdr:rowOff>238126</xdr:rowOff>
    </xdr:to>
    <xdr:sp macro="" textlink="">
      <xdr:nvSpPr>
        <xdr:cNvPr id="267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1126440</xdr:colOff>
      <xdr:row>4</xdr:row>
      <xdr:rowOff>238126</xdr:rowOff>
    </xdr:to>
    <xdr:sp macro="" textlink="">
      <xdr:nvSpPr>
        <xdr:cNvPr id="267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8</xdr:col>
      <xdr:colOff>1202640</xdr:colOff>
      <xdr:row>4</xdr:row>
      <xdr:rowOff>238126</xdr:rowOff>
    </xdr:to>
    <xdr:sp macro="" textlink="">
      <xdr:nvSpPr>
        <xdr:cNvPr id="26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8</xdr:col>
      <xdr:colOff>1126440</xdr:colOff>
      <xdr:row>4</xdr:row>
      <xdr:rowOff>276226</xdr:rowOff>
    </xdr:to>
    <xdr:sp macro="" textlink="">
      <xdr:nvSpPr>
        <xdr:cNvPr id="267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303901</xdr:rowOff>
    </xdr:from>
    <xdr:to>
      <xdr:col>9</xdr:col>
      <xdr:colOff>49953</xdr:colOff>
      <xdr:row>4</xdr:row>
      <xdr:rowOff>284852</xdr:rowOff>
    </xdr:to>
    <xdr:sp macro="" textlink="">
      <xdr:nvSpPr>
        <xdr:cNvPr id="2680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68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268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68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68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68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268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68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268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68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69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69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269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69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269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69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69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69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269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69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270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70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70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70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270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70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270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7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70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70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271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71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271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71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71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271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271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933803</xdr:colOff>
      <xdr:row>4</xdr:row>
      <xdr:rowOff>238126</xdr:rowOff>
    </xdr:to>
    <xdr:sp macro="" textlink="">
      <xdr:nvSpPr>
        <xdr:cNvPr id="271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808002</xdr:colOff>
      <xdr:row>4</xdr:row>
      <xdr:rowOff>276226</xdr:rowOff>
    </xdr:to>
    <xdr:sp macro="" textlink="">
      <xdr:nvSpPr>
        <xdr:cNvPr id="271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808002</xdr:colOff>
      <xdr:row>4</xdr:row>
      <xdr:rowOff>238126</xdr:rowOff>
    </xdr:to>
    <xdr:sp macro="" textlink="">
      <xdr:nvSpPr>
        <xdr:cNvPr id="2719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808002</xdr:colOff>
      <xdr:row>4</xdr:row>
      <xdr:rowOff>238126</xdr:rowOff>
    </xdr:to>
    <xdr:sp macro="" textlink="">
      <xdr:nvSpPr>
        <xdr:cNvPr id="2720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933803</xdr:colOff>
      <xdr:row>4</xdr:row>
      <xdr:rowOff>238126</xdr:rowOff>
    </xdr:to>
    <xdr:sp macro="" textlink="">
      <xdr:nvSpPr>
        <xdr:cNvPr id="272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808002</xdr:colOff>
      <xdr:row>4</xdr:row>
      <xdr:rowOff>276226</xdr:rowOff>
    </xdr:to>
    <xdr:sp macro="" textlink="">
      <xdr:nvSpPr>
        <xdr:cNvPr id="2722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964407</xdr:colOff>
      <xdr:row>4</xdr:row>
      <xdr:rowOff>238126</xdr:rowOff>
    </xdr:to>
    <xdr:sp macro="" textlink="">
      <xdr:nvSpPr>
        <xdr:cNvPr id="2723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914753</xdr:colOff>
      <xdr:row>4</xdr:row>
      <xdr:rowOff>276226</xdr:rowOff>
    </xdr:to>
    <xdr:sp macro="" textlink="">
      <xdr:nvSpPr>
        <xdr:cNvPr id="2724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914753</xdr:colOff>
      <xdr:row>4</xdr:row>
      <xdr:rowOff>238126</xdr:rowOff>
    </xdr:to>
    <xdr:sp macro="" textlink="">
      <xdr:nvSpPr>
        <xdr:cNvPr id="2725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914753</xdr:colOff>
      <xdr:row>4</xdr:row>
      <xdr:rowOff>238126</xdr:rowOff>
    </xdr:to>
    <xdr:sp macro="" textlink="">
      <xdr:nvSpPr>
        <xdr:cNvPr id="2726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964407</xdr:colOff>
      <xdr:row>4</xdr:row>
      <xdr:rowOff>238126</xdr:rowOff>
    </xdr:to>
    <xdr:sp macro="" textlink="">
      <xdr:nvSpPr>
        <xdr:cNvPr id="2727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914753</xdr:colOff>
      <xdr:row>4</xdr:row>
      <xdr:rowOff>276226</xdr:rowOff>
    </xdr:to>
    <xdr:sp macro="" textlink="">
      <xdr:nvSpPr>
        <xdr:cNvPr id="2728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933803</xdr:colOff>
      <xdr:row>4</xdr:row>
      <xdr:rowOff>238126</xdr:rowOff>
    </xdr:to>
    <xdr:sp macro="" textlink="">
      <xdr:nvSpPr>
        <xdr:cNvPr id="272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808002</xdr:colOff>
      <xdr:row>4</xdr:row>
      <xdr:rowOff>276226</xdr:rowOff>
    </xdr:to>
    <xdr:sp macro="" textlink="">
      <xdr:nvSpPr>
        <xdr:cNvPr id="2730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808002</xdr:colOff>
      <xdr:row>4</xdr:row>
      <xdr:rowOff>238126</xdr:rowOff>
    </xdr:to>
    <xdr:sp macro="" textlink="">
      <xdr:nvSpPr>
        <xdr:cNvPr id="2731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808002</xdr:colOff>
      <xdr:row>4</xdr:row>
      <xdr:rowOff>238126</xdr:rowOff>
    </xdr:to>
    <xdr:sp macro="" textlink="">
      <xdr:nvSpPr>
        <xdr:cNvPr id="2732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933803</xdr:colOff>
      <xdr:row>4</xdr:row>
      <xdr:rowOff>238126</xdr:rowOff>
    </xdr:to>
    <xdr:sp macro="" textlink="">
      <xdr:nvSpPr>
        <xdr:cNvPr id="273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808002</xdr:colOff>
      <xdr:row>4</xdr:row>
      <xdr:rowOff>276226</xdr:rowOff>
    </xdr:to>
    <xdr:sp macro="" textlink="">
      <xdr:nvSpPr>
        <xdr:cNvPr id="2734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964407</xdr:colOff>
      <xdr:row>4</xdr:row>
      <xdr:rowOff>238126</xdr:rowOff>
    </xdr:to>
    <xdr:sp macro="" textlink="">
      <xdr:nvSpPr>
        <xdr:cNvPr id="2735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914753</xdr:colOff>
      <xdr:row>4</xdr:row>
      <xdr:rowOff>276226</xdr:rowOff>
    </xdr:to>
    <xdr:sp macro="" textlink="">
      <xdr:nvSpPr>
        <xdr:cNvPr id="2736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914753</xdr:colOff>
      <xdr:row>4</xdr:row>
      <xdr:rowOff>238126</xdr:rowOff>
    </xdr:to>
    <xdr:sp macro="" textlink="">
      <xdr:nvSpPr>
        <xdr:cNvPr id="2737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914753</xdr:colOff>
      <xdr:row>4</xdr:row>
      <xdr:rowOff>238126</xdr:rowOff>
    </xdr:to>
    <xdr:sp macro="" textlink="">
      <xdr:nvSpPr>
        <xdr:cNvPr id="2738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964407</xdr:colOff>
      <xdr:row>4</xdr:row>
      <xdr:rowOff>238126</xdr:rowOff>
    </xdr:to>
    <xdr:sp macro="" textlink="">
      <xdr:nvSpPr>
        <xdr:cNvPr id="2739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914753</xdr:colOff>
      <xdr:row>4</xdr:row>
      <xdr:rowOff>276226</xdr:rowOff>
    </xdr:to>
    <xdr:sp macro="" textlink="">
      <xdr:nvSpPr>
        <xdr:cNvPr id="2740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933803</xdr:colOff>
      <xdr:row>4</xdr:row>
      <xdr:rowOff>238126</xdr:rowOff>
    </xdr:to>
    <xdr:sp macro="" textlink="">
      <xdr:nvSpPr>
        <xdr:cNvPr id="274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808002</xdr:colOff>
      <xdr:row>4</xdr:row>
      <xdr:rowOff>276226</xdr:rowOff>
    </xdr:to>
    <xdr:sp macro="" textlink="">
      <xdr:nvSpPr>
        <xdr:cNvPr id="2742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933803</xdr:colOff>
      <xdr:row>4</xdr:row>
      <xdr:rowOff>238126</xdr:rowOff>
    </xdr:to>
    <xdr:sp macro="" textlink="">
      <xdr:nvSpPr>
        <xdr:cNvPr id="274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964407</xdr:colOff>
      <xdr:row>4</xdr:row>
      <xdr:rowOff>238126</xdr:rowOff>
    </xdr:to>
    <xdr:sp macro="" textlink="">
      <xdr:nvSpPr>
        <xdr:cNvPr id="2744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914753</xdr:colOff>
      <xdr:row>4</xdr:row>
      <xdr:rowOff>276226</xdr:rowOff>
    </xdr:to>
    <xdr:sp macro="" textlink="">
      <xdr:nvSpPr>
        <xdr:cNvPr id="2745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4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274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4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4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5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275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5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275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5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5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5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275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5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275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6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6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6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276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6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276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6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6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276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7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277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7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7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7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277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7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277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277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695434</xdr:colOff>
      <xdr:row>4</xdr:row>
      <xdr:rowOff>238126</xdr:rowOff>
    </xdr:to>
    <xdr:sp macro="" textlink="">
      <xdr:nvSpPr>
        <xdr:cNvPr id="277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600184</xdr:colOff>
      <xdr:row>4</xdr:row>
      <xdr:rowOff>276226</xdr:rowOff>
    </xdr:to>
    <xdr:sp macro="" textlink="">
      <xdr:nvSpPr>
        <xdr:cNvPr id="278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600184</xdr:colOff>
      <xdr:row>4</xdr:row>
      <xdr:rowOff>238126</xdr:rowOff>
    </xdr:to>
    <xdr:sp macro="" textlink="">
      <xdr:nvSpPr>
        <xdr:cNvPr id="278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600184</xdr:colOff>
      <xdr:row>4</xdr:row>
      <xdr:rowOff>238126</xdr:rowOff>
    </xdr:to>
    <xdr:sp macro="" textlink="">
      <xdr:nvSpPr>
        <xdr:cNvPr id="278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695434</xdr:colOff>
      <xdr:row>4</xdr:row>
      <xdr:rowOff>238126</xdr:rowOff>
    </xdr:to>
    <xdr:sp macro="" textlink="">
      <xdr:nvSpPr>
        <xdr:cNvPr id="278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600184</xdr:colOff>
      <xdr:row>4</xdr:row>
      <xdr:rowOff>276226</xdr:rowOff>
    </xdr:to>
    <xdr:sp macro="" textlink="">
      <xdr:nvSpPr>
        <xdr:cNvPr id="2784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771634</xdr:colOff>
      <xdr:row>4</xdr:row>
      <xdr:rowOff>238126</xdr:rowOff>
    </xdr:to>
    <xdr:sp macro="" textlink="">
      <xdr:nvSpPr>
        <xdr:cNvPr id="2785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676384</xdr:colOff>
      <xdr:row>4</xdr:row>
      <xdr:rowOff>276226</xdr:rowOff>
    </xdr:to>
    <xdr:sp macro="" textlink="">
      <xdr:nvSpPr>
        <xdr:cNvPr id="2786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676384</xdr:colOff>
      <xdr:row>4</xdr:row>
      <xdr:rowOff>238126</xdr:rowOff>
    </xdr:to>
    <xdr:sp macro="" textlink="">
      <xdr:nvSpPr>
        <xdr:cNvPr id="2787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676384</xdr:colOff>
      <xdr:row>4</xdr:row>
      <xdr:rowOff>238126</xdr:rowOff>
    </xdr:to>
    <xdr:sp macro="" textlink="">
      <xdr:nvSpPr>
        <xdr:cNvPr id="2788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771634</xdr:colOff>
      <xdr:row>4</xdr:row>
      <xdr:rowOff>238126</xdr:rowOff>
    </xdr:to>
    <xdr:sp macro="" textlink="">
      <xdr:nvSpPr>
        <xdr:cNvPr id="2789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676384</xdr:colOff>
      <xdr:row>4</xdr:row>
      <xdr:rowOff>276226</xdr:rowOff>
    </xdr:to>
    <xdr:sp macro="" textlink="">
      <xdr:nvSpPr>
        <xdr:cNvPr id="2790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695434</xdr:colOff>
      <xdr:row>4</xdr:row>
      <xdr:rowOff>238126</xdr:rowOff>
    </xdr:to>
    <xdr:sp macro="" textlink="">
      <xdr:nvSpPr>
        <xdr:cNvPr id="279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600184</xdr:colOff>
      <xdr:row>4</xdr:row>
      <xdr:rowOff>276226</xdr:rowOff>
    </xdr:to>
    <xdr:sp macro="" textlink="">
      <xdr:nvSpPr>
        <xdr:cNvPr id="2792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600184</xdr:colOff>
      <xdr:row>4</xdr:row>
      <xdr:rowOff>238126</xdr:rowOff>
    </xdr:to>
    <xdr:sp macro="" textlink="">
      <xdr:nvSpPr>
        <xdr:cNvPr id="279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600184</xdr:colOff>
      <xdr:row>4</xdr:row>
      <xdr:rowOff>238126</xdr:rowOff>
    </xdr:to>
    <xdr:sp macro="" textlink="">
      <xdr:nvSpPr>
        <xdr:cNvPr id="279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695434</xdr:colOff>
      <xdr:row>4</xdr:row>
      <xdr:rowOff>238126</xdr:rowOff>
    </xdr:to>
    <xdr:sp macro="" textlink="">
      <xdr:nvSpPr>
        <xdr:cNvPr id="279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600184</xdr:colOff>
      <xdr:row>4</xdr:row>
      <xdr:rowOff>276226</xdr:rowOff>
    </xdr:to>
    <xdr:sp macro="" textlink="">
      <xdr:nvSpPr>
        <xdr:cNvPr id="2796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771634</xdr:colOff>
      <xdr:row>4</xdr:row>
      <xdr:rowOff>238126</xdr:rowOff>
    </xdr:to>
    <xdr:sp macro="" textlink="">
      <xdr:nvSpPr>
        <xdr:cNvPr id="2797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676384</xdr:colOff>
      <xdr:row>4</xdr:row>
      <xdr:rowOff>276226</xdr:rowOff>
    </xdr:to>
    <xdr:sp macro="" textlink="">
      <xdr:nvSpPr>
        <xdr:cNvPr id="2798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676384</xdr:colOff>
      <xdr:row>4</xdr:row>
      <xdr:rowOff>238126</xdr:rowOff>
    </xdr:to>
    <xdr:sp macro="" textlink="">
      <xdr:nvSpPr>
        <xdr:cNvPr id="2799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676384</xdr:colOff>
      <xdr:row>4</xdr:row>
      <xdr:rowOff>238126</xdr:rowOff>
    </xdr:to>
    <xdr:sp macro="" textlink="">
      <xdr:nvSpPr>
        <xdr:cNvPr id="2800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771634</xdr:colOff>
      <xdr:row>4</xdr:row>
      <xdr:rowOff>238126</xdr:rowOff>
    </xdr:to>
    <xdr:sp macro="" textlink="">
      <xdr:nvSpPr>
        <xdr:cNvPr id="2801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676384</xdr:colOff>
      <xdr:row>4</xdr:row>
      <xdr:rowOff>276226</xdr:rowOff>
    </xdr:to>
    <xdr:sp macro="" textlink="">
      <xdr:nvSpPr>
        <xdr:cNvPr id="2802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695434</xdr:colOff>
      <xdr:row>4</xdr:row>
      <xdr:rowOff>238126</xdr:rowOff>
    </xdr:to>
    <xdr:sp macro="" textlink="">
      <xdr:nvSpPr>
        <xdr:cNvPr id="280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600184</xdr:colOff>
      <xdr:row>4</xdr:row>
      <xdr:rowOff>276226</xdr:rowOff>
    </xdr:to>
    <xdr:sp macro="" textlink="">
      <xdr:nvSpPr>
        <xdr:cNvPr id="2804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600184</xdr:colOff>
      <xdr:row>4</xdr:row>
      <xdr:rowOff>238126</xdr:rowOff>
    </xdr:to>
    <xdr:sp macro="" textlink="">
      <xdr:nvSpPr>
        <xdr:cNvPr id="280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600184</xdr:colOff>
      <xdr:row>4</xdr:row>
      <xdr:rowOff>238126</xdr:rowOff>
    </xdr:to>
    <xdr:sp macro="" textlink="">
      <xdr:nvSpPr>
        <xdr:cNvPr id="280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695434</xdr:colOff>
      <xdr:row>4</xdr:row>
      <xdr:rowOff>238126</xdr:rowOff>
    </xdr:to>
    <xdr:sp macro="" textlink="">
      <xdr:nvSpPr>
        <xdr:cNvPr id="280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771634</xdr:colOff>
      <xdr:row>4</xdr:row>
      <xdr:rowOff>238126</xdr:rowOff>
    </xdr:to>
    <xdr:sp macro="" textlink="">
      <xdr:nvSpPr>
        <xdr:cNvPr id="2808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676384</xdr:colOff>
      <xdr:row>4</xdr:row>
      <xdr:rowOff>276226</xdr:rowOff>
    </xdr:to>
    <xdr:sp macro="" textlink="">
      <xdr:nvSpPr>
        <xdr:cNvPr id="2809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81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81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81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82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82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82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82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83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83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83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84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8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84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284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179351</xdr:colOff>
      <xdr:row>4</xdr:row>
      <xdr:rowOff>276226</xdr:rowOff>
    </xdr:to>
    <xdr:sp macro="" textlink="">
      <xdr:nvSpPr>
        <xdr:cNvPr id="284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179351</xdr:colOff>
      <xdr:row>4</xdr:row>
      <xdr:rowOff>238126</xdr:rowOff>
    </xdr:to>
    <xdr:sp macro="" textlink="">
      <xdr:nvSpPr>
        <xdr:cNvPr id="284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179351</xdr:colOff>
      <xdr:row>4</xdr:row>
      <xdr:rowOff>238126</xdr:rowOff>
    </xdr:to>
    <xdr:sp macro="" textlink="">
      <xdr:nvSpPr>
        <xdr:cNvPr id="284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285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179351</xdr:colOff>
      <xdr:row>4</xdr:row>
      <xdr:rowOff>276226</xdr:rowOff>
    </xdr:to>
    <xdr:sp macro="" textlink="">
      <xdr:nvSpPr>
        <xdr:cNvPr id="285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285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255551</xdr:colOff>
      <xdr:row>4</xdr:row>
      <xdr:rowOff>276226</xdr:rowOff>
    </xdr:to>
    <xdr:sp macro="" textlink="">
      <xdr:nvSpPr>
        <xdr:cNvPr id="285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255551</xdr:colOff>
      <xdr:row>4</xdr:row>
      <xdr:rowOff>238126</xdr:rowOff>
    </xdr:to>
    <xdr:sp macro="" textlink="">
      <xdr:nvSpPr>
        <xdr:cNvPr id="285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255551</xdr:colOff>
      <xdr:row>4</xdr:row>
      <xdr:rowOff>238126</xdr:rowOff>
    </xdr:to>
    <xdr:sp macro="" textlink="">
      <xdr:nvSpPr>
        <xdr:cNvPr id="285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285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255551</xdr:colOff>
      <xdr:row>4</xdr:row>
      <xdr:rowOff>276226</xdr:rowOff>
    </xdr:to>
    <xdr:sp macro="" textlink="">
      <xdr:nvSpPr>
        <xdr:cNvPr id="285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285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179351</xdr:colOff>
      <xdr:row>4</xdr:row>
      <xdr:rowOff>276226</xdr:rowOff>
    </xdr:to>
    <xdr:sp macro="" textlink="">
      <xdr:nvSpPr>
        <xdr:cNvPr id="285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179351</xdr:colOff>
      <xdr:row>4</xdr:row>
      <xdr:rowOff>238126</xdr:rowOff>
    </xdr:to>
    <xdr:sp macro="" textlink="">
      <xdr:nvSpPr>
        <xdr:cNvPr id="286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179351</xdr:colOff>
      <xdr:row>4</xdr:row>
      <xdr:rowOff>238126</xdr:rowOff>
    </xdr:to>
    <xdr:sp macro="" textlink="">
      <xdr:nvSpPr>
        <xdr:cNvPr id="286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286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179351</xdr:colOff>
      <xdr:row>4</xdr:row>
      <xdr:rowOff>276226</xdr:rowOff>
    </xdr:to>
    <xdr:sp macro="" textlink="">
      <xdr:nvSpPr>
        <xdr:cNvPr id="286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286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255551</xdr:colOff>
      <xdr:row>4</xdr:row>
      <xdr:rowOff>276226</xdr:rowOff>
    </xdr:to>
    <xdr:sp macro="" textlink="">
      <xdr:nvSpPr>
        <xdr:cNvPr id="286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255551</xdr:colOff>
      <xdr:row>4</xdr:row>
      <xdr:rowOff>238126</xdr:rowOff>
    </xdr:to>
    <xdr:sp macro="" textlink="">
      <xdr:nvSpPr>
        <xdr:cNvPr id="286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255551</xdr:colOff>
      <xdr:row>4</xdr:row>
      <xdr:rowOff>238126</xdr:rowOff>
    </xdr:to>
    <xdr:sp macro="" textlink="">
      <xdr:nvSpPr>
        <xdr:cNvPr id="286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286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255551</xdr:colOff>
      <xdr:row>4</xdr:row>
      <xdr:rowOff>276226</xdr:rowOff>
    </xdr:to>
    <xdr:sp macro="" textlink="">
      <xdr:nvSpPr>
        <xdr:cNvPr id="286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287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179351</xdr:colOff>
      <xdr:row>4</xdr:row>
      <xdr:rowOff>276226</xdr:rowOff>
    </xdr:to>
    <xdr:sp macro="" textlink="">
      <xdr:nvSpPr>
        <xdr:cNvPr id="287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179351</xdr:colOff>
      <xdr:row>4</xdr:row>
      <xdr:rowOff>238126</xdr:rowOff>
    </xdr:to>
    <xdr:sp macro="" textlink="">
      <xdr:nvSpPr>
        <xdr:cNvPr id="287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179351</xdr:colOff>
      <xdr:row>4</xdr:row>
      <xdr:rowOff>238126</xdr:rowOff>
    </xdr:to>
    <xdr:sp macro="" textlink="">
      <xdr:nvSpPr>
        <xdr:cNvPr id="287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287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179351</xdr:colOff>
      <xdr:row>4</xdr:row>
      <xdr:rowOff>276226</xdr:rowOff>
    </xdr:to>
    <xdr:sp macro="" textlink="">
      <xdr:nvSpPr>
        <xdr:cNvPr id="287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287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255551</xdr:colOff>
      <xdr:row>4</xdr:row>
      <xdr:rowOff>276226</xdr:rowOff>
    </xdr:to>
    <xdr:sp macro="" textlink="">
      <xdr:nvSpPr>
        <xdr:cNvPr id="287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255551</xdr:colOff>
      <xdr:row>4</xdr:row>
      <xdr:rowOff>238126</xdr:rowOff>
    </xdr:to>
    <xdr:sp macro="" textlink="">
      <xdr:nvSpPr>
        <xdr:cNvPr id="287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255551</xdr:colOff>
      <xdr:row>4</xdr:row>
      <xdr:rowOff>238126</xdr:rowOff>
    </xdr:to>
    <xdr:sp macro="" textlink="">
      <xdr:nvSpPr>
        <xdr:cNvPr id="287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288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88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288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88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88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88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288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88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288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88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89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89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289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89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289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89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89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89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289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89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290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90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90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90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290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90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290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90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90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90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291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91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291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91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91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291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291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291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292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292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292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293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293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293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294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294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294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294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29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295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274603</xdr:colOff>
      <xdr:row>4</xdr:row>
      <xdr:rowOff>238126</xdr:rowOff>
    </xdr:to>
    <xdr:sp macro="" textlink="">
      <xdr:nvSpPr>
        <xdr:cNvPr id="295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179353</xdr:colOff>
      <xdr:row>4</xdr:row>
      <xdr:rowOff>276226</xdr:rowOff>
    </xdr:to>
    <xdr:sp macro="" textlink="">
      <xdr:nvSpPr>
        <xdr:cNvPr id="295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179353</xdr:colOff>
      <xdr:row>4</xdr:row>
      <xdr:rowOff>238126</xdr:rowOff>
    </xdr:to>
    <xdr:sp macro="" textlink="">
      <xdr:nvSpPr>
        <xdr:cNvPr id="295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179353</xdr:colOff>
      <xdr:row>4</xdr:row>
      <xdr:rowOff>238126</xdr:rowOff>
    </xdr:to>
    <xdr:sp macro="" textlink="">
      <xdr:nvSpPr>
        <xdr:cNvPr id="295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274603</xdr:colOff>
      <xdr:row>4</xdr:row>
      <xdr:rowOff>238126</xdr:rowOff>
    </xdr:to>
    <xdr:sp macro="" textlink="">
      <xdr:nvSpPr>
        <xdr:cNvPr id="295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179353</xdr:colOff>
      <xdr:row>4</xdr:row>
      <xdr:rowOff>276226</xdr:rowOff>
    </xdr:to>
    <xdr:sp macro="" textlink="">
      <xdr:nvSpPr>
        <xdr:cNvPr id="295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350803</xdr:colOff>
      <xdr:row>4</xdr:row>
      <xdr:rowOff>238126</xdr:rowOff>
    </xdr:to>
    <xdr:sp macro="" textlink="">
      <xdr:nvSpPr>
        <xdr:cNvPr id="295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255553</xdr:colOff>
      <xdr:row>4</xdr:row>
      <xdr:rowOff>276226</xdr:rowOff>
    </xdr:to>
    <xdr:sp macro="" textlink="">
      <xdr:nvSpPr>
        <xdr:cNvPr id="296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255553</xdr:colOff>
      <xdr:row>4</xdr:row>
      <xdr:rowOff>238126</xdr:rowOff>
    </xdr:to>
    <xdr:sp macro="" textlink="">
      <xdr:nvSpPr>
        <xdr:cNvPr id="296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255553</xdr:colOff>
      <xdr:row>4</xdr:row>
      <xdr:rowOff>238126</xdr:rowOff>
    </xdr:to>
    <xdr:sp macro="" textlink="">
      <xdr:nvSpPr>
        <xdr:cNvPr id="296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350803</xdr:colOff>
      <xdr:row>4</xdr:row>
      <xdr:rowOff>238126</xdr:rowOff>
    </xdr:to>
    <xdr:sp macro="" textlink="">
      <xdr:nvSpPr>
        <xdr:cNvPr id="2963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255553</xdr:colOff>
      <xdr:row>4</xdr:row>
      <xdr:rowOff>276226</xdr:rowOff>
    </xdr:to>
    <xdr:sp macro="" textlink="">
      <xdr:nvSpPr>
        <xdr:cNvPr id="296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274603</xdr:colOff>
      <xdr:row>4</xdr:row>
      <xdr:rowOff>238126</xdr:rowOff>
    </xdr:to>
    <xdr:sp macro="" textlink="">
      <xdr:nvSpPr>
        <xdr:cNvPr id="296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179353</xdr:colOff>
      <xdr:row>4</xdr:row>
      <xdr:rowOff>276226</xdr:rowOff>
    </xdr:to>
    <xdr:sp macro="" textlink="">
      <xdr:nvSpPr>
        <xdr:cNvPr id="296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179353</xdr:colOff>
      <xdr:row>4</xdr:row>
      <xdr:rowOff>238126</xdr:rowOff>
    </xdr:to>
    <xdr:sp macro="" textlink="">
      <xdr:nvSpPr>
        <xdr:cNvPr id="296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179353</xdr:colOff>
      <xdr:row>4</xdr:row>
      <xdr:rowOff>238126</xdr:rowOff>
    </xdr:to>
    <xdr:sp macro="" textlink="">
      <xdr:nvSpPr>
        <xdr:cNvPr id="296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274603</xdr:colOff>
      <xdr:row>4</xdr:row>
      <xdr:rowOff>238126</xdr:rowOff>
    </xdr:to>
    <xdr:sp macro="" textlink="">
      <xdr:nvSpPr>
        <xdr:cNvPr id="296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179353</xdr:colOff>
      <xdr:row>4</xdr:row>
      <xdr:rowOff>276226</xdr:rowOff>
    </xdr:to>
    <xdr:sp macro="" textlink="">
      <xdr:nvSpPr>
        <xdr:cNvPr id="297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350803</xdr:colOff>
      <xdr:row>4</xdr:row>
      <xdr:rowOff>238126</xdr:rowOff>
    </xdr:to>
    <xdr:sp macro="" textlink="">
      <xdr:nvSpPr>
        <xdr:cNvPr id="2971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255553</xdr:colOff>
      <xdr:row>4</xdr:row>
      <xdr:rowOff>276226</xdr:rowOff>
    </xdr:to>
    <xdr:sp macro="" textlink="">
      <xdr:nvSpPr>
        <xdr:cNvPr id="297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255553</xdr:colOff>
      <xdr:row>4</xdr:row>
      <xdr:rowOff>238126</xdr:rowOff>
    </xdr:to>
    <xdr:sp macro="" textlink="">
      <xdr:nvSpPr>
        <xdr:cNvPr id="297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255553</xdr:colOff>
      <xdr:row>4</xdr:row>
      <xdr:rowOff>238126</xdr:rowOff>
    </xdr:to>
    <xdr:sp macro="" textlink="">
      <xdr:nvSpPr>
        <xdr:cNvPr id="297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350803</xdr:colOff>
      <xdr:row>4</xdr:row>
      <xdr:rowOff>238126</xdr:rowOff>
    </xdr:to>
    <xdr:sp macro="" textlink="">
      <xdr:nvSpPr>
        <xdr:cNvPr id="2975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255553</xdr:colOff>
      <xdr:row>4</xdr:row>
      <xdr:rowOff>276226</xdr:rowOff>
    </xdr:to>
    <xdr:sp macro="" textlink="">
      <xdr:nvSpPr>
        <xdr:cNvPr id="297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274603</xdr:colOff>
      <xdr:row>4</xdr:row>
      <xdr:rowOff>238126</xdr:rowOff>
    </xdr:to>
    <xdr:sp macro="" textlink="">
      <xdr:nvSpPr>
        <xdr:cNvPr id="297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179353</xdr:colOff>
      <xdr:row>4</xdr:row>
      <xdr:rowOff>276226</xdr:rowOff>
    </xdr:to>
    <xdr:sp macro="" textlink="">
      <xdr:nvSpPr>
        <xdr:cNvPr id="297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179353</xdr:colOff>
      <xdr:row>4</xdr:row>
      <xdr:rowOff>238126</xdr:rowOff>
    </xdr:to>
    <xdr:sp macro="" textlink="">
      <xdr:nvSpPr>
        <xdr:cNvPr id="297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179353</xdr:colOff>
      <xdr:row>4</xdr:row>
      <xdr:rowOff>238126</xdr:rowOff>
    </xdr:to>
    <xdr:sp macro="" textlink="">
      <xdr:nvSpPr>
        <xdr:cNvPr id="298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274603</xdr:colOff>
      <xdr:row>4</xdr:row>
      <xdr:rowOff>238126</xdr:rowOff>
    </xdr:to>
    <xdr:sp macro="" textlink="">
      <xdr:nvSpPr>
        <xdr:cNvPr id="298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303901</xdr:rowOff>
    </xdr:from>
    <xdr:to>
      <xdr:col>9</xdr:col>
      <xdr:colOff>49953</xdr:colOff>
      <xdr:row>4</xdr:row>
      <xdr:rowOff>284852</xdr:rowOff>
    </xdr:to>
    <xdr:sp macro="" textlink="">
      <xdr:nvSpPr>
        <xdr:cNvPr id="2982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350803</xdr:colOff>
      <xdr:row>4</xdr:row>
      <xdr:rowOff>238126</xdr:rowOff>
    </xdr:to>
    <xdr:sp macro="" textlink="">
      <xdr:nvSpPr>
        <xdr:cNvPr id="2983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255553</xdr:colOff>
      <xdr:row>4</xdr:row>
      <xdr:rowOff>276226</xdr:rowOff>
    </xdr:to>
    <xdr:sp macro="" textlink="">
      <xdr:nvSpPr>
        <xdr:cNvPr id="298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9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98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9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9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9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99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9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99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9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9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9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99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9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299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29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0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0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00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0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00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0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0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0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00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0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01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0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0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0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01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0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01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0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0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0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02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66785</xdr:colOff>
      <xdr:row>4</xdr:row>
      <xdr:rowOff>238126</xdr:rowOff>
    </xdr:to>
    <xdr:sp macro="" textlink="">
      <xdr:nvSpPr>
        <xdr:cNvPr id="302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1221691</xdr:colOff>
      <xdr:row>4</xdr:row>
      <xdr:rowOff>276226</xdr:rowOff>
    </xdr:to>
    <xdr:sp macro="" textlink="">
      <xdr:nvSpPr>
        <xdr:cNvPr id="302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1221691</xdr:colOff>
      <xdr:row>4</xdr:row>
      <xdr:rowOff>238126</xdr:rowOff>
    </xdr:to>
    <xdr:sp macro="" textlink="">
      <xdr:nvSpPr>
        <xdr:cNvPr id="302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1221691</xdr:colOff>
      <xdr:row>4</xdr:row>
      <xdr:rowOff>238126</xdr:rowOff>
    </xdr:to>
    <xdr:sp macro="" textlink="">
      <xdr:nvSpPr>
        <xdr:cNvPr id="302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66785</xdr:colOff>
      <xdr:row>4</xdr:row>
      <xdr:rowOff>238126</xdr:rowOff>
    </xdr:to>
    <xdr:sp macro="" textlink="">
      <xdr:nvSpPr>
        <xdr:cNvPr id="3025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1221691</xdr:colOff>
      <xdr:row>4</xdr:row>
      <xdr:rowOff>276226</xdr:rowOff>
    </xdr:to>
    <xdr:sp macro="" textlink="">
      <xdr:nvSpPr>
        <xdr:cNvPr id="302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142985</xdr:colOff>
      <xdr:row>4</xdr:row>
      <xdr:rowOff>238126</xdr:rowOff>
    </xdr:to>
    <xdr:sp macro="" textlink="">
      <xdr:nvSpPr>
        <xdr:cNvPr id="3027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47735</xdr:colOff>
      <xdr:row>4</xdr:row>
      <xdr:rowOff>276226</xdr:rowOff>
    </xdr:to>
    <xdr:sp macro="" textlink="">
      <xdr:nvSpPr>
        <xdr:cNvPr id="3028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47735</xdr:colOff>
      <xdr:row>4</xdr:row>
      <xdr:rowOff>238126</xdr:rowOff>
    </xdr:to>
    <xdr:sp macro="" textlink="">
      <xdr:nvSpPr>
        <xdr:cNvPr id="3029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47735</xdr:colOff>
      <xdr:row>4</xdr:row>
      <xdr:rowOff>238126</xdr:rowOff>
    </xdr:to>
    <xdr:sp macro="" textlink="">
      <xdr:nvSpPr>
        <xdr:cNvPr id="3030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142985</xdr:colOff>
      <xdr:row>4</xdr:row>
      <xdr:rowOff>238126</xdr:rowOff>
    </xdr:to>
    <xdr:sp macro="" textlink="">
      <xdr:nvSpPr>
        <xdr:cNvPr id="3031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47735</xdr:colOff>
      <xdr:row>4</xdr:row>
      <xdr:rowOff>276226</xdr:rowOff>
    </xdr:to>
    <xdr:sp macro="" textlink="">
      <xdr:nvSpPr>
        <xdr:cNvPr id="3032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66785</xdr:colOff>
      <xdr:row>4</xdr:row>
      <xdr:rowOff>238126</xdr:rowOff>
    </xdr:to>
    <xdr:sp macro="" textlink="">
      <xdr:nvSpPr>
        <xdr:cNvPr id="3033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1221691</xdr:colOff>
      <xdr:row>4</xdr:row>
      <xdr:rowOff>276226</xdr:rowOff>
    </xdr:to>
    <xdr:sp macro="" textlink="">
      <xdr:nvSpPr>
        <xdr:cNvPr id="303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1221691</xdr:colOff>
      <xdr:row>4</xdr:row>
      <xdr:rowOff>238126</xdr:rowOff>
    </xdr:to>
    <xdr:sp macro="" textlink="">
      <xdr:nvSpPr>
        <xdr:cNvPr id="303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1221691</xdr:colOff>
      <xdr:row>4</xdr:row>
      <xdr:rowOff>238126</xdr:rowOff>
    </xdr:to>
    <xdr:sp macro="" textlink="">
      <xdr:nvSpPr>
        <xdr:cNvPr id="303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66785</xdr:colOff>
      <xdr:row>4</xdr:row>
      <xdr:rowOff>238126</xdr:rowOff>
    </xdr:to>
    <xdr:sp macro="" textlink="">
      <xdr:nvSpPr>
        <xdr:cNvPr id="3037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1221691</xdr:colOff>
      <xdr:row>4</xdr:row>
      <xdr:rowOff>276226</xdr:rowOff>
    </xdr:to>
    <xdr:sp macro="" textlink="">
      <xdr:nvSpPr>
        <xdr:cNvPr id="303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142985</xdr:colOff>
      <xdr:row>4</xdr:row>
      <xdr:rowOff>238126</xdr:rowOff>
    </xdr:to>
    <xdr:sp macro="" textlink="">
      <xdr:nvSpPr>
        <xdr:cNvPr id="3039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47735</xdr:colOff>
      <xdr:row>4</xdr:row>
      <xdr:rowOff>276226</xdr:rowOff>
    </xdr:to>
    <xdr:sp macro="" textlink="">
      <xdr:nvSpPr>
        <xdr:cNvPr id="3040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47735</xdr:colOff>
      <xdr:row>4</xdr:row>
      <xdr:rowOff>238126</xdr:rowOff>
    </xdr:to>
    <xdr:sp macro="" textlink="">
      <xdr:nvSpPr>
        <xdr:cNvPr id="3041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47735</xdr:colOff>
      <xdr:row>4</xdr:row>
      <xdr:rowOff>238126</xdr:rowOff>
    </xdr:to>
    <xdr:sp macro="" textlink="">
      <xdr:nvSpPr>
        <xdr:cNvPr id="3042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142985</xdr:colOff>
      <xdr:row>4</xdr:row>
      <xdr:rowOff>238126</xdr:rowOff>
    </xdr:to>
    <xdr:sp macro="" textlink="">
      <xdr:nvSpPr>
        <xdr:cNvPr id="3043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47735</xdr:colOff>
      <xdr:row>4</xdr:row>
      <xdr:rowOff>276226</xdr:rowOff>
    </xdr:to>
    <xdr:sp macro="" textlink="">
      <xdr:nvSpPr>
        <xdr:cNvPr id="3044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66785</xdr:colOff>
      <xdr:row>4</xdr:row>
      <xdr:rowOff>238126</xdr:rowOff>
    </xdr:to>
    <xdr:sp macro="" textlink="">
      <xdr:nvSpPr>
        <xdr:cNvPr id="3045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1221691</xdr:colOff>
      <xdr:row>4</xdr:row>
      <xdr:rowOff>276226</xdr:rowOff>
    </xdr:to>
    <xdr:sp macro="" textlink="">
      <xdr:nvSpPr>
        <xdr:cNvPr id="304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1221691</xdr:colOff>
      <xdr:row>4</xdr:row>
      <xdr:rowOff>238126</xdr:rowOff>
    </xdr:to>
    <xdr:sp macro="" textlink="">
      <xdr:nvSpPr>
        <xdr:cNvPr id="304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1221691</xdr:colOff>
      <xdr:row>4</xdr:row>
      <xdr:rowOff>238126</xdr:rowOff>
    </xdr:to>
    <xdr:sp macro="" textlink="">
      <xdr:nvSpPr>
        <xdr:cNvPr id="304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1221691</xdr:colOff>
      <xdr:row>4</xdr:row>
      <xdr:rowOff>276226</xdr:rowOff>
    </xdr:to>
    <xdr:sp macro="" textlink="">
      <xdr:nvSpPr>
        <xdr:cNvPr id="304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142985</xdr:colOff>
      <xdr:row>4</xdr:row>
      <xdr:rowOff>238126</xdr:rowOff>
    </xdr:to>
    <xdr:sp macro="" textlink="">
      <xdr:nvSpPr>
        <xdr:cNvPr id="3050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47735</xdr:colOff>
      <xdr:row>4</xdr:row>
      <xdr:rowOff>276226</xdr:rowOff>
    </xdr:to>
    <xdr:sp macro="" textlink="">
      <xdr:nvSpPr>
        <xdr:cNvPr id="3051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47735</xdr:colOff>
      <xdr:row>4</xdr:row>
      <xdr:rowOff>238126</xdr:rowOff>
    </xdr:to>
    <xdr:sp macro="" textlink="">
      <xdr:nvSpPr>
        <xdr:cNvPr id="3052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5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05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5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5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5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05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5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06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6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6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6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06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6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06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6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6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6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07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7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07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7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7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7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07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7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07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7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8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8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08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8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08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8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08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0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1126439</xdr:colOff>
      <xdr:row>4</xdr:row>
      <xdr:rowOff>276226</xdr:rowOff>
    </xdr:to>
    <xdr:sp macro="" textlink="">
      <xdr:nvSpPr>
        <xdr:cNvPr id="308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1126439</xdr:colOff>
      <xdr:row>4</xdr:row>
      <xdr:rowOff>238126</xdr:rowOff>
    </xdr:to>
    <xdr:sp macro="" textlink="">
      <xdr:nvSpPr>
        <xdr:cNvPr id="308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1126439</xdr:colOff>
      <xdr:row>4</xdr:row>
      <xdr:rowOff>238126</xdr:rowOff>
    </xdr:to>
    <xdr:sp macro="" textlink="">
      <xdr:nvSpPr>
        <xdr:cNvPr id="309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0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1126439</xdr:colOff>
      <xdr:row>4</xdr:row>
      <xdr:rowOff>276226</xdr:rowOff>
    </xdr:to>
    <xdr:sp macro="" textlink="">
      <xdr:nvSpPr>
        <xdr:cNvPr id="309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0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1202639</xdr:colOff>
      <xdr:row>4</xdr:row>
      <xdr:rowOff>276226</xdr:rowOff>
    </xdr:to>
    <xdr:sp macro="" textlink="">
      <xdr:nvSpPr>
        <xdr:cNvPr id="3094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0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0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0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1202639</xdr:colOff>
      <xdr:row>4</xdr:row>
      <xdr:rowOff>276226</xdr:rowOff>
    </xdr:to>
    <xdr:sp macro="" textlink="">
      <xdr:nvSpPr>
        <xdr:cNvPr id="3098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0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1126439</xdr:colOff>
      <xdr:row>4</xdr:row>
      <xdr:rowOff>276226</xdr:rowOff>
    </xdr:to>
    <xdr:sp macro="" textlink="">
      <xdr:nvSpPr>
        <xdr:cNvPr id="310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1126439</xdr:colOff>
      <xdr:row>4</xdr:row>
      <xdr:rowOff>238126</xdr:rowOff>
    </xdr:to>
    <xdr:sp macro="" textlink="">
      <xdr:nvSpPr>
        <xdr:cNvPr id="310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1126439</xdr:colOff>
      <xdr:row>4</xdr:row>
      <xdr:rowOff>238126</xdr:rowOff>
    </xdr:to>
    <xdr:sp macro="" textlink="">
      <xdr:nvSpPr>
        <xdr:cNvPr id="310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1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1126439</xdr:colOff>
      <xdr:row>4</xdr:row>
      <xdr:rowOff>276226</xdr:rowOff>
    </xdr:to>
    <xdr:sp macro="" textlink="">
      <xdr:nvSpPr>
        <xdr:cNvPr id="310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1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1202639</xdr:colOff>
      <xdr:row>4</xdr:row>
      <xdr:rowOff>276226</xdr:rowOff>
    </xdr:to>
    <xdr:sp macro="" textlink="">
      <xdr:nvSpPr>
        <xdr:cNvPr id="3106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1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1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1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1202639</xdr:colOff>
      <xdr:row>4</xdr:row>
      <xdr:rowOff>276226</xdr:rowOff>
    </xdr:to>
    <xdr:sp macro="" textlink="">
      <xdr:nvSpPr>
        <xdr:cNvPr id="3110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1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1126439</xdr:colOff>
      <xdr:row>4</xdr:row>
      <xdr:rowOff>276226</xdr:rowOff>
    </xdr:to>
    <xdr:sp macro="" textlink="">
      <xdr:nvSpPr>
        <xdr:cNvPr id="311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1126439</xdr:colOff>
      <xdr:row>4</xdr:row>
      <xdr:rowOff>238126</xdr:rowOff>
    </xdr:to>
    <xdr:sp macro="" textlink="">
      <xdr:nvSpPr>
        <xdr:cNvPr id="311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1126439</xdr:colOff>
      <xdr:row>4</xdr:row>
      <xdr:rowOff>238126</xdr:rowOff>
    </xdr:to>
    <xdr:sp macro="" textlink="">
      <xdr:nvSpPr>
        <xdr:cNvPr id="311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1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1126439</xdr:colOff>
      <xdr:row>4</xdr:row>
      <xdr:rowOff>276226</xdr:rowOff>
    </xdr:to>
    <xdr:sp macro="" textlink="">
      <xdr:nvSpPr>
        <xdr:cNvPr id="311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303901</xdr:rowOff>
    </xdr:from>
    <xdr:to>
      <xdr:col>10</xdr:col>
      <xdr:colOff>49953</xdr:colOff>
      <xdr:row>4</xdr:row>
      <xdr:rowOff>284852</xdr:rowOff>
    </xdr:to>
    <xdr:sp macro="" textlink="">
      <xdr:nvSpPr>
        <xdr:cNvPr id="3117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1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311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2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2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2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312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2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312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2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2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2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312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3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313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3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3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3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313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3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313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3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3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4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314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4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314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4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4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4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314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4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314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5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5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476497</xdr:colOff>
      <xdr:row>4</xdr:row>
      <xdr:rowOff>238126</xdr:rowOff>
    </xdr:to>
    <xdr:sp macro="" textlink="">
      <xdr:nvSpPr>
        <xdr:cNvPr id="315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476497</xdr:colOff>
      <xdr:row>4</xdr:row>
      <xdr:rowOff>276226</xdr:rowOff>
    </xdr:to>
    <xdr:sp macro="" textlink="">
      <xdr:nvSpPr>
        <xdr:cNvPr id="315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933803</xdr:colOff>
      <xdr:row>4</xdr:row>
      <xdr:rowOff>238126</xdr:rowOff>
    </xdr:to>
    <xdr:sp macro="" textlink="">
      <xdr:nvSpPr>
        <xdr:cNvPr id="315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808002</xdr:colOff>
      <xdr:row>4</xdr:row>
      <xdr:rowOff>276226</xdr:rowOff>
    </xdr:to>
    <xdr:sp macro="" textlink="">
      <xdr:nvSpPr>
        <xdr:cNvPr id="3155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808002</xdr:colOff>
      <xdr:row>4</xdr:row>
      <xdr:rowOff>238126</xdr:rowOff>
    </xdr:to>
    <xdr:sp macro="" textlink="">
      <xdr:nvSpPr>
        <xdr:cNvPr id="3156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808002</xdr:colOff>
      <xdr:row>4</xdr:row>
      <xdr:rowOff>238126</xdr:rowOff>
    </xdr:to>
    <xdr:sp macro="" textlink="">
      <xdr:nvSpPr>
        <xdr:cNvPr id="3157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933803</xdr:colOff>
      <xdr:row>4</xdr:row>
      <xdr:rowOff>238126</xdr:rowOff>
    </xdr:to>
    <xdr:sp macro="" textlink="">
      <xdr:nvSpPr>
        <xdr:cNvPr id="3158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808002</xdr:colOff>
      <xdr:row>4</xdr:row>
      <xdr:rowOff>276226</xdr:rowOff>
    </xdr:to>
    <xdr:sp macro="" textlink="">
      <xdr:nvSpPr>
        <xdr:cNvPr id="3159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964407</xdr:colOff>
      <xdr:row>4</xdr:row>
      <xdr:rowOff>238126</xdr:rowOff>
    </xdr:to>
    <xdr:sp macro="" textlink="">
      <xdr:nvSpPr>
        <xdr:cNvPr id="3160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914753</xdr:colOff>
      <xdr:row>4</xdr:row>
      <xdr:rowOff>276226</xdr:rowOff>
    </xdr:to>
    <xdr:sp macro="" textlink="">
      <xdr:nvSpPr>
        <xdr:cNvPr id="3161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914753</xdr:colOff>
      <xdr:row>4</xdr:row>
      <xdr:rowOff>238126</xdr:rowOff>
    </xdr:to>
    <xdr:sp macro="" textlink="">
      <xdr:nvSpPr>
        <xdr:cNvPr id="3162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914753</xdr:colOff>
      <xdr:row>4</xdr:row>
      <xdr:rowOff>238126</xdr:rowOff>
    </xdr:to>
    <xdr:sp macro="" textlink="">
      <xdr:nvSpPr>
        <xdr:cNvPr id="3163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964407</xdr:colOff>
      <xdr:row>4</xdr:row>
      <xdr:rowOff>238126</xdr:rowOff>
    </xdr:to>
    <xdr:sp macro="" textlink="">
      <xdr:nvSpPr>
        <xdr:cNvPr id="3164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914753</xdr:colOff>
      <xdr:row>4</xdr:row>
      <xdr:rowOff>276226</xdr:rowOff>
    </xdr:to>
    <xdr:sp macro="" textlink="">
      <xdr:nvSpPr>
        <xdr:cNvPr id="3165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933803</xdr:colOff>
      <xdr:row>4</xdr:row>
      <xdr:rowOff>238126</xdr:rowOff>
    </xdr:to>
    <xdr:sp macro="" textlink="">
      <xdr:nvSpPr>
        <xdr:cNvPr id="3166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808002</xdr:colOff>
      <xdr:row>4</xdr:row>
      <xdr:rowOff>276226</xdr:rowOff>
    </xdr:to>
    <xdr:sp macro="" textlink="">
      <xdr:nvSpPr>
        <xdr:cNvPr id="3167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808002</xdr:colOff>
      <xdr:row>4</xdr:row>
      <xdr:rowOff>238126</xdr:rowOff>
    </xdr:to>
    <xdr:sp macro="" textlink="">
      <xdr:nvSpPr>
        <xdr:cNvPr id="3168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808002</xdr:colOff>
      <xdr:row>4</xdr:row>
      <xdr:rowOff>238126</xdr:rowOff>
    </xdr:to>
    <xdr:sp macro="" textlink="">
      <xdr:nvSpPr>
        <xdr:cNvPr id="3169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933803</xdr:colOff>
      <xdr:row>4</xdr:row>
      <xdr:rowOff>238126</xdr:rowOff>
    </xdr:to>
    <xdr:sp macro="" textlink="">
      <xdr:nvSpPr>
        <xdr:cNvPr id="317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808002</xdr:colOff>
      <xdr:row>4</xdr:row>
      <xdr:rowOff>276226</xdr:rowOff>
    </xdr:to>
    <xdr:sp macro="" textlink="">
      <xdr:nvSpPr>
        <xdr:cNvPr id="3171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964407</xdr:colOff>
      <xdr:row>4</xdr:row>
      <xdr:rowOff>238126</xdr:rowOff>
    </xdr:to>
    <xdr:sp macro="" textlink="">
      <xdr:nvSpPr>
        <xdr:cNvPr id="3172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914753</xdr:colOff>
      <xdr:row>4</xdr:row>
      <xdr:rowOff>276226</xdr:rowOff>
    </xdr:to>
    <xdr:sp macro="" textlink="">
      <xdr:nvSpPr>
        <xdr:cNvPr id="3173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914753</xdr:colOff>
      <xdr:row>4</xdr:row>
      <xdr:rowOff>238126</xdr:rowOff>
    </xdr:to>
    <xdr:sp macro="" textlink="">
      <xdr:nvSpPr>
        <xdr:cNvPr id="3174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914753</xdr:colOff>
      <xdr:row>4</xdr:row>
      <xdr:rowOff>238126</xdr:rowOff>
    </xdr:to>
    <xdr:sp macro="" textlink="">
      <xdr:nvSpPr>
        <xdr:cNvPr id="3175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964407</xdr:colOff>
      <xdr:row>4</xdr:row>
      <xdr:rowOff>238126</xdr:rowOff>
    </xdr:to>
    <xdr:sp macro="" textlink="">
      <xdr:nvSpPr>
        <xdr:cNvPr id="3176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914753</xdr:colOff>
      <xdr:row>4</xdr:row>
      <xdr:rowOff>276226</xdr:rowOff>
    </xdr:to>
    <xdr:sp macro="" textlink="">
      <xdr:nvSpPr>
        <xdr:cNvPr id="3177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933803</xdr:colOff>
      <xdr:row>4</xdr:row>
      <xdr:rowOff>238126</xdr:rowOff>
    </xdr:to>
    <xdr:sp macro="" textlink="">
      <xdr:nvSpPr>
        <xdr:cNvPr id="3178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808002</xdr:colOff>
      <xdr:row>4</xdr:row>
      <xdr:rowOff>276226</xdr:rowOff>
    </xdr:to>
    <xdr:sp macro="" textlink="">
      <xdr:nvSpPr>
        <xdr:cNvPr id="3179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933803</xdr:colOff>
      <xdr:row>4</xdr:row>
      <xdr:rowOff>238126</xdr:rowOff>
    </xdr:to>
    <xdr:sp macro="" textlink="">
      <xdr:nvSpPr>
        <xdr:cNvPr id="318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964407</xdr:colOff>
      <xdr:row>4</xdr:row>
      <xdr:rowOff>238126</xdr:rowOff>
    </xdr:to>
    <xdr:sp macro="" textlink="">
      <xdr:nvSpPr>
        <xdr:cNvPr id="3181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914753</xdr:colOff>
      <xdr:row>4</xdr:row>
      <xdr:rowOff>276226</xdr:rowOff>
    </xdr:to>
    <xdr:sp macro="" textlink="">
      <xdr:nvSpPr>
        <xdr:cNvPr id="3182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18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318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18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18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18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318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18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319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19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19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19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319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19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319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19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19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19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320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20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320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20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20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20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320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2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320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20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21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21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321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21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476496</xdr:colOff>
      <xdr:row>4</xdr:row>
      <xdr:rowOff>276226</xdr:rowOff>
    </xdr:to>
    <xdr:sp macro="" textlink="">
      <xdr:nvSpPr>
        <xdr:cNvPr id="321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476496</xdr:colOff>
      <xdr:row>4</xdr:row>
      <xdr:rowOff>238126</xdr:rowOff>
    </xdr:to>
    <xdr:sp macro="" textlink="">
      <xdr:nvSpPr>
        <xdr:cNvPr id="321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695434</xdr:colOff>
      <xdr:row>4</xdr:row>
      <xdr:rowOff>238126</xdr:rowOff>
    </xdr:to>
    <xdr:sp macro="" textlink="">
      <xdr:nvSpPr>
        <xdr:cNvPr id="321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600184</xdr:colOff>
      <xdr:row>4</xdr:row>
      <xdr:rowOff>276226</xdr:rowOff>
    </xdr:to>
    <xdr:sp macro="" textlink="">
      <xdr:nvSpPr>
        <xdr:cNvPr id="3217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600184</xdr:colOff>
      <xdr:row>4</xdr:row>
      <xdr:rowOff>238126</xdr:rowOff>
    </xdr:to>
    <xdr:sp macro="" textlink="">
      <xdr:nvSpPr>
        <xdr:cNvPr id="321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600184</xdr:colOff>
      <xdr:row>4</xdr:row>
      <xdr:rowOff>238126</xdr:rowOff>
    </xdr:to>
    <xdr:sp macro="" textlink="">
      <xdr:nvSpPr>
        <xdr:cNvPr id="321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695434</xdr:colOff>
      <xdr:row>4</xdr:row>
      <xdr:rowOff>238126</xdr:rowOff>
    </xdr:to>
    <xdr:sp macro="" textlink="">
      <xdr:nvSpPr>
        <xdr:cNvPr id="322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600184</xdr:colOff>
      <xdr:row>4</xdr:row>
      <xdr:rowOff>276226</xdr:rowOff>
    </xdr:to>
    <xdr:sp macro="" textlink="">
      <xdr:nvSpPr>
        <xdr:cNvPr id="3221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771634</xdr:colOff>
      <xdr:row>4</xdr:row>
      <xdr:rowOff>238126</xdr:rowOff>
    </xdr:to>
    <xdr:sp macro="" textlink="">
      <xdr:nvSpPr>
        <xdr:cNvPr id="3222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676384</xdr:colOff>
      <xdr:row>4</xdr:row>
      <xdr:rowOff>276226</xdr:rowOff>
    </xdr:to>
    <xdr:sp macro="" textlink="">
      <xdr:nvSpPr>
        <xdr:cNvPr id="3223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676384</xdr:colOff>
      <xdr:row>4</xdr:row>
      <xdr:rowOff>238126</xdr:rowOff>
    </xdr:to>
    <xdr:sp macro="" textlink="">
      <xdr:nvSpPr>
        <xdr:cNvPr id="3224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676384</xdr:colOff>
      <xdr:row>4</xdr:row>
      <xdr:rowOff>238126</xdr:rowOff>
    </xdr:to>
    <xdr:sp macro="" textlink="">
      <xdr:nvSpPr>
        <xdr:cNvPr id="3225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771634</xdr:colOff>
      <xdr:row>4</xdr:row>
      <xdr:rowOff>238126</xdr:rowOff>
    </xdr:to>
    <xdr:sp macro="" textlink="">
      <xdr:nvSpPr>
        <xdr:cNvPr id="3226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676384</xdr:colOff>
      <xdr:row>4</xdr:row>
      <xdr:rowOff>276226</xdr:rowOff>
    </xdr:to>
    <xdr:sp macro="" textlink="">
      <xdr:nvSpPr>
        <xdr:cNvPr id="3227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695434</xdr:colOff>
      <xdr:row>4</xdr:row>
      <xdr:rowOff>238126</xdr:rowOff>
    </xdr:to>
    <xdr:sp macro="" textlink="">
      <xdr:nvSpPr>
        <xdr:cNvPr id="3228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600184</xdr:colOff>
      <xdr:row>4</xdr:row>
      <xdr:rowOff>276226</xdr:rowOff>
    </xdr:to>
    <xdr:sp macro="" textlink="">
      <xdr:nvSpPr>
        <xdr:cNvPr id="3229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600184</xdr:colOff>
      <xdr:row>4</xdr:row>
      <xdr:rowOff>238126</xdr:rowOff>
    </xdr:to>
    <xdr:sp macro="" textlink="">
      <xdr:nvSpPr>
        <xdr:cNvPr id="323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600184</xdr:colOff>
      <xdr:row>4</xdr:row>
      <xdr:rowOff>238126</xdr:rowOff>
    </xdr:to>
    <xdr:sp macro="" textlink="">
      <xdr:nvSpPr>
        <xdr:cNvPr id="323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695434</xdr:colOff>
      <xdr:row>4</xdr:row>
      <xdr:rowOff>238126</xdr:rowOff>
    </xdr:to>
    <xdr:sp macro="" textlink="">
      <xdr:nvSpPr>
        <xdr:cNvPr id="323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600184</xdr:colOff>
      <xdr:row>4</xdr:row>
      <xdr:rowOff>276226</xdr:rowOff>
    </xdr:to>
    <xdr:sp macro="" textlink="">
      <xdr:nvSpPr>
        <xdr:cNvPr id="3233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771634</xdr:colOff>
      <xdr:row>4</xdr:row>
      <xdr:rowOff>238126</xdr:rowOff>
    </xdr:to>
    <xdr:sp macro="" textlink="">
      <xdr:nvSpPr>
        <xdr:cNvPr id="3234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676384</xdr:colOff>
      <xdr:row>4</xdr:row>
      <xdr:rowOff>276226</xdr:rowOff>
    </xdr:to>
    <xdr:sp macro="" textlink="">
      <xdr:nvSpPr>
        <xdr:cNvPr id="3235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676384</xdr:colOff>
      <xdr:row>4</xdr:row>
      <xdr:rowOff>238126</xdr:rowOff>
    </xdr:to>
    <xdr:sp macro="" textlink="">
      <xdr:nvSpPr>
        <xdr:cNvPr id="3236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676384</xdr:colOff>
      <xdr:row>4</xdr:row>
      <xdr:rowOff>238126</xdr:rowOff>
    </xdr:to>
    <xdr:sp macro="" textlink="">
      <xdr:nvSpPr>
        <xdr:cNvPr id="3237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771634</xdr:colOff>
      <xdr:row>4</xdr:row>
      <xdr:rowOff>238126</xdr:rowOff>
    </xdr:to>
    <xdr:sp macro="" textlink="">
      <xdr:nvSpPr>
        <xdr:cNvPr id="3238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676384</xdr:colOff>
      <xdr:row>4</xdr:row>
      <xdr:rowOff>276226</xdr:rowOff>
    </xdr:to>
    <xdr:sp macro="" textlink="">
      <xdr:nvSpPr>
        <xdr:cNvPr id="3239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695434</xdr:colOff>
      <xdr:row>4</xdr:row>
      <xdr:rowOff>238126</xdr:rowOff>
    </xdr:to>
    <xdr:sp macro="" textlink="">
      <xdr:nvSpPr>
        <xdr:cNvPr id="324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600184</xdr:colOff>
      <xdr:row>4</xdr:row>
      <xdr:rowOff>276226</xdr:rowOff>
    </xdr:to>
    <xdr:sp macro="" textlink="">
      <xdr:nvSpPr>
        <xdr:cNvPr id="3241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600184</xdr:colOff>
      <xdr:row>4</xdr:row>
      <xdr:rowOff>238126</xdr:rowOff>
    </xdr:to>
    <xdr:sp macro="" textlink="">
      <xdr:nvSpPr>
        <xdr:cNvPr id="324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600184</xdr:colOff>
      <xdr:row>4</xdr:row>
      <xdr:rowOff>238126</xdr:rowOff>
    </xdr:to>
    <xdr:sp macro="" textlink="">
      <xdr:nvSpPr>
        <xdr:cNvPr id="324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695434</xdr:colOff>
      <xdr:row>4</xdr:row>
      <xdr:rowOff>238126</xdr:rowOff>
    </xdr:to>
    <xdr:sp macro="" textlink="">
      <xdr:nvSpPr>
        <xdr:cNvPr id="324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771634</xdr:colOff>
      <xdr:row>4</xdr:row>
      <xdr:rowOff>238126</xdr:rowOff>
    </xdr:to>
    <xdr:sp macro="" textlink="">
      <xdr:nvSpPr>
        <xdr:cNvPr id="3245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676384</xdr:colOff>
      <xdr:row>4</xdr:row>
      <xdr:rowOff>276226</xdr:rowOff>
    </xdr:to>
    <xdr:sp macro="" textlink="">
      <xdr:nvSpPr>
        <xdr:cNvPr id="3246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24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25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25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25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26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26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26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27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27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27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27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2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28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328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179351</xdr:colOff>
      <xdr:row>4</xdr:row>
      <xdr:rowOff>276226</xdr:rowOff>
    </xdr:to>
    <xdr:sp macro="" textlink="">
      <xdr:nvSpPr>
        <xdr:cNvPr id="328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179351</xdr:colOff>
      <xdr:row>4</xdr:row>
      <xdr:rowOff>238126</xdr:rowOff>
    </xdr:to>
    <xdr:sp macro="" textlink="">
      <xdr:nvSpPr>
        <xdr:cNvPr id="328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179351</xdr:colOff>
      <xdr:row>4</xdr:row>
      <xdr:rowOff>238126</xdr:rowOff>
    </xdr:to>
    <xdr:sp macro="" textlink="">
      <xdr:nvSpPr>
        <xdr:cNvPr id="328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328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179351</xdr:colOff>
      <xdr:row>4</xdr:row>
      <xdr:rowOff>276226</xdr:rowOff>
    </xdr:to>
    <xdr:sp macro="" textlink="">
      <xdr:nvSpPr>
        <xdr:cNvPr id="328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328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255551</xdr:colOff>
      <xdr:row>4</xdr:row>
      <xdr:rowOff>276226</xdr:rowOff>
    </xdr:to>
    <xdr:sp macro="" textlink="">
      <xdr:nvSpPr>
        <xdr:cNvPr id="329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255551</xdr:colOff>
      <xdr:row>4</xdr:row>
      <xdr:rowOff>238126</xdr:rowOff>
    </xdr:to>
    <xdr:sp macro="" textlink="">
      <xdr:nvSpPr>
        <xdr:cNvPr id="329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255551</xdr:colOff>
      <xdr:row>4</xdr:row>
      <xdr:rowOff>238126</xdr:rowOff>
    </xdr:to>
    <xdr:sp macro="" textlink="">
      <xdr:nvSpPr>
        <xdr:cNvPr id="329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329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255551</xdr:colOff>
      <xdr:row>4</xdr:row>
      <xdr:rowOff>276226</xdr:rowOff>
    </xdr:to>
    <xdr:sp macro="" textlink="">
      <xdr:nvSpPr>
        <xdr:cNvPr id="329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329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179351</xdr:colOff>
      <xdr:row>4</xdr:row>
      <xdr:rowOff>276226</xdr:rowOff>
    </xdr:to>
    <xdr:sp macro="" textlink="">
      <xdr:nvSpPr>
        <xdr:cNvPr id="329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179351</xdr:colOff>
      <xdr:row>4</xdr:row>
      <xdr:rowOff>238126</xdr:rowOff>
    </xdr:to>
    <xdr:sp macro="" textlink="">
      <xdr:nvSpPr>
        <xdr:cNvPr id="329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179351</xdr:colOff>
      <xdr:row>4</xdr:row>
      <xdr:rowOff>238126</xdr:rowOff>
    </xdr:to>
    <xdr:sp macro="" textlink="">
      <xdr:nvSpPr>
        <xdr:cNvPr id="329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329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179351</xdr:colOff>
      <xdr:row>4</xdr:row>
      <xdr:rowOff>276226</xdr:rowOff>
    </xdr:to>
    <xdr:sp macro="" textlink="">
      <xdr:nvSpPr>
        <xdr:cNvPr id="330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330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255551</xdr:colOff>
      <xdr:row>4</xdr:row>
      <xdr:rowOff>276226</xdr:rowOff>
    </xdr:to>
    <xdr:sp macro="" textlink="">
      <xdr:nvSpPr>
        <xdr:cNvPr id="330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255551</xdr:colOff>
      <xdr:row>4</xdr:row>
      <xdr:rowOff>238126</xdr:rowOff>
    </xdr:to>
    <xdr:sp macro="" textlink="">
      <xdr:nvSpPr>
        <xdr:cNvPr id="330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255551</xdr:colOff>
      <xdr:row>4</xdr:row>
      <xdr:rowOff>238126</xdr:rowOff>
    </xdr:to>
    <xdr:sp macro="" textlink="">
      <xdr:nvSpPr>
        <xdr:cNvPr id="330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330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255551</xdr:colOff>
      <xdr:row>4</xdr:row>
      <xdr:rowOff>276226</xdr:rowOff>
    </xdr:to>
    <xdr:sp macro="" textlink="">
      <xdr:nvSpPr>
        <xdr:cNvPr id="330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330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179351</xdr:colOff>
      <xdr:row>4</xdr:row>
      <xdr:rowOff>276226</xdr:rowOff>
    </xdr:to>
    <xdr:sp macro="" textlink="">
      <xdr:nvSpPr>
        <xdr:cNvPr id="330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179351</xdr:colOff>
      <xdr:row>4</xdr:row>
      <xdr:rowOff>238126</xdr:rowOff>
    </xdr:to>
    <xdr:sp macro="" textlink="">
      <xdr:nvSpPr>
        <xdr:cNvPr id="330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179351</xdr:colOff>
      <xdr:row>4</xdr:row>
      <xdr:rowOff>238126</xdr:rowOff>
    </xdr:to>
    <xdr:sp macro="" textlink="">
      <xdr:nvSpPr>
        <xdr:cNvPr id="331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331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179351</xdr:colOff>
      <xdr:row>4</xdr:row>
      <xdr:rowOff>276226</xdr:rowOff>
    </xdr:to>
    <xdr:sp macro="" textlink="">
      <xdr:nvSpPr>
        <xdr:cNvPr id="331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331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255551</xdr:colOff>
      <xdr:row>4</xdr:row>
      <xdr:rowOff>276226</xdr:rowOff>
    </xdr:to>
    <xdr:sp macro="" textlink="">
      <xdr:nvSpPr>
        <xdr:cNvPr id="331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255551</xdr:colOff>
      <xdr:row>4</xdr:row>
      <xdr:rowOff>238126</xdr:rowOff>
    </xdr:to>
    <xdr:sp macro="" textlink="">
      <xdr:nvSpPr>
        <xdr:cNvPr id="331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255551</xdr:colOff>
      <xdr:row>4</xdr:row>
      <xdr:rowOff>238126</xdr:rowOff>
    </xdr:to>
    <xdr:sp macro="" textlink="">
      <xdr:nvSpPr>
        <xdr:cNvPr id="331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265076</xdr:colOff>
      <xdr:row>4</xdr:row>
      <xdr:rowOff>238126</xdr:rowOff>
    </xdr:to>
    <xdr:sp macro="" textlink="">
      <xdr:nvSpPr>
        <xdr:cNvPr id="331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1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331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2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2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2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332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2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332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2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2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2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332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3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333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3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3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3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333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3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333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3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3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4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334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4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334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4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4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4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334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4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334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5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5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1241742</xdr:colOff>
      <xdr:row>4</xdr:row>
      <xdr:rowOff>238126</xdr:rowOff>
    </xdr:to>
    <xdr:sp macro="" textlink="">
      <xdr:nvSpPr>
        <xdr:cNvPr id="335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1241742</xdr:colOff>
      <xdr:row>4</xdr:row>
      <xdr:rowOff>276226</xdr:rowOff>
    </xdr:to>
    <xdr:sp macro="" textlink="">
      <xdr:nvSpPr>
        <xdr:cNvPr id="335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335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335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336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336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336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337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337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337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337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338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338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1204510</xdr:colOff>
      <xdr:row>4</xdr:row>
      <xdr:rowOff>238126</xdr:rowOff>
    </xdr:to>
    <xdr:sp macro="" textlink="">
      <xdr:nvSpPr>
        <xdr:cNvPr id="33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1204510</xdr:colOff>
      <xdr:row>4</xdr:row>
      <xdr:rowOff>276226</xdr:rowOff>
    </xdr:to>
    <xdr:sp macro="" textlink="">
      <xdr:nvSpPr>
        <xdr:cNvPr id="338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274603</xdr:colOff>
      <xdr:row>4</xdr:row>
      <xdr:rowOff>238126</xdr:rowOff>
    </xdr:to>
    <xdr:sp macro="" textlink="">
      <xdr:nvSpPr>
        <xdr:cNvPr id="339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179353</xdr:colOff>
      <xdr:row>4</xdr:row>
      <xdr:rowOff>276226</xdr:rowOff>
    </xdr:to>
    <xdr:sp macro="" textlink="">
      <xdr:nvSpPr>
        <xdr:cNvPr id="339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179353</xdr:colOff>
      <xdr:row>4</xdr:row>
      <xdr:rowOff>238126</xdr:rowOff>
    </xdr:to>
    <xdr:sp macro="" textlink="">
      <xdr:nvSpPr>
        <xdr:cNvPr id="339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179353</xdr:colOff>
      <xdr:row>4</xdr:row>
      <xdr:rowOff>238126</xdr:rowOff>
    </xdr:to>
    <xdr:sp macro="" textlink="">
      <xdr:nvSpPr>
        <xdr:cNvPr id="339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274603</xdr:colOff>
      <xdr:row>4</xdr:row>
      <xdr:rowOff>238126</xdr:rowOff>
    </xdr:to>
    <xdr:sp macro="" textlink="">
      <xdr:nvSpPr>
        <xdr:cNvPr id="339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179353</xdr:colOff>
      <xdr:row>4</xdr:row>
      <xdr:rowOff>276226</xdr:rowOff>
    </xdr:to>
    <xdr:sp macro="" textlink="">
      <xdr:nvSpPr>
        <xdr:cNvPr id="339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350803</xdr:colOff>
      <xdr:row>4</xdr:row>
      <xdr:rowOff>238126</xdr:rowOff>
    </xdr:to>
    <xdr:sp macro="" textlink="">
      <xdr:nvSpPr>
        <xdr:cNvPr id="3396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255553</xdr:colOff>
      <xdr:row>4</xdr:row>
      <xdr:rowOff>276226</xdr:rowOff>
    </xdr:to>
    <xdr:sp macro="" textlink="">
      <xdr:nvSpPr>
        <xdr:cNvPr id="339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255553</xdr:colOff>
      <xdr:row>4</xdr:row>
      <xdr:rowOff>238126</xdr:rowOff>
    </xdr:to>
    <xdr:sp macro="" textlink="">
      <xdr:nvSpPr>
        <xdr:cNvPr id="339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255553</xdr:colOff>
      <xdr:row>4</xdr:row>
      <xdr:rowOff>238126</xdr:rowOff>
    </xdr:to>
    <xdr:sp macro="" textlink="">
      <xdr:nvSpPr>
        <xdr:cNvPr id="339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350803</xdr:colOff>
      <xdr:row>4</xdr:row>
      <xdr:rowOff>238126</xdr:rowOff>
    </xdr:to>
    <xdr:sp macro="" textlink="">
      <xdr:nvSpPr>
        <xdr:cNvPr id="3400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255553</xdr:colOff>
      <xdr:row>4</xdr:row>
      <xdr:rowOff>276226</xdr:rowOff>
    </xdr:to>
    <xdr:sp macro="" textlink="">
      <xdr:nvSpPr>
        <xdr:cNvPr id="340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274603</xdr:colOff>
      <xdr:row>4</xdr:row>
      <xdr:rowOff>238126</xdr:rowOff>
    </xdr:to>
    <xdr:sp macro="" textlink="">
      <xdr:nvSpPr>
        <xdr:cNvPr id="3402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179353</xdr:colOff>
      <xdr:row>4</xdr:row>
      <xdr:rowOff>276226</xdr:rowOff>
    </xdr:to>
    <xdr:sp macro="" textlink="">
      <xdr:nvSpPr>
        <xdr:cNvPr id="340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179353</xdr:colOff>
      <xdr:row>4</xdr:row>
      <xdr:rowOff>238126</xdr:rowOff>
    </xdr:to>
    <xdr:sp macro="" textlink="">
      <xdr:nvSpPr>
        <xdr:cNvPr id="340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179353</xdr:colOff>
      <xdr:row>4</xdr:row>
      <xdr:rowOff>238126</xdr:rowOff>
    </xdr:to>
    <xdr:sp macro="" textlink="">
      <xdr:nvSpPr>
        <xdr:cNvPr id="340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274603</xdr:colOff>
      <xdr:row>4</xdr:row>
      <xdr:rowOff>238126</xdr:rowOff>
    </xdr:to>
    <xdr:sp macro="" textlink="">
      <xdr:nvSpPr>
        <xdr:cNvPr id="340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179353</xdr:colOff>
      <xdr:row>4</xdr:row>
      <xdr:rowOff>276226</xdr:rowOff>
    </xdr:to>
    <xdr:sp macro="" textlink="">
      <xdr:nvSpPr>
        <xdr:cNvPr id="340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350803</xdr:colOff>
      <xdr:row>4</xdr:row>
      <xdr:rowOff>238126</xdr:rowOff>
    </xdr:to>
    <xdr:sp macro="" textlink="">
      <xdr:nvSpPr>
        <xdr:cNvPr id="3408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255553</xdr:colOff>
      <xdr:row>4</xdr:row>
      <xdr:rowOff>276226</xdr:rowOff>
    </xdr:to>
    <xdr:sp macro="" textlink="">
      <xdr:nvSpPr>
        <xdr:cNvPr id="340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255553</xdr:colOff>
      <xdr:row>4</xdr:row>
      <xdr:rowOff>238126</xdr:rowOff>
    </xdr:to>
    <xdr:sp macro="" textlink="">
      <xdr:nvSpPr>
        <xdr:cNvPr id="341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255553</xdr:colOff>
      <xdr:row>4</xdr:row>
      <xdr:rowOff>238126</xdr:rowOff>
    </xdr:to>
    <xdr:sp macro="" textlink="">
      <xdr:nvSpPr>
        <xdr:cNvPr id="341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350803</xdr:colOff>
      <xdr:row>4</xdr:row>
      <xdr:rowOff>238126</xdr:rowOff>
    </xdr:to>
    <xdr:sp macro="" textlink="">
      <xdr:nvSpPr>
        <xdr:cNvPr id="3412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255553</xdr:colOff>
      <xdr:row>4</xdr:row>
      <xdr:rowOff>276226</xdr:rowOff>
    </xdr:to>
    <xdr:sp macro="" textlink="">
      <xdr:nvSpPr>
        <xdr:cNvPr id="341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274603</xdr:colOff>
      <xdr:row>4</xdr:row>
      <xdr:rowOff>238126</xdr:rowOff>
    </xdr:to>
    <xdr:sp macro="" textlink="">
      <xdr:nvSpPr>
        <xdr:cNvPr id="341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179353</xdr:colOff>
      <xdr:row>4</xdr:row>
      <xdr:rowOff>276226</xdr:rowOff>
    </xdr:to>
    <xdr:sp macro="" textlink="">
      <xdr:nvSpPr>
        <xdr:cNvPr id="341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179353</xdr:colOff>
      <xdr:row>4</xdr:row>
      <xdr:rowOff>238126</xdr:rowOff>
    </xdr:to>
    <xdr:sp macro="" textlink="">
      <xdr:nvSpPr>
        <xdr:cNvPr id="341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179353</xdr:colOff>
      <xdr:row>4</xdr:row>
      <xdr:rowOff>238126</xdr:rowOff>
    </xdr:to>
    <xdr:sp macro="" textlink="">
      <xdr:nvSpPr>
        <xdr:cNvPr id="341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274603</xdr:colOff>
      <xdr:row>4</xdr:row>
      <xdr:rowOff>238126</xdr:rowOff>
    </xdr:to>
    <xdr:sp macro="" textlink="">
      <xdr:nvSpPr>
        <xdr:cNvPr id="341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303901</xdr:rowOff>
    </xdr:from>
    <xdr:to>
      <xdr:col>10</xdr:col>
      <xdr:colOff>49953</xdr:colOff>
      <xdr:row>4</xdr:row>
      <xdr:rowOff>284852</xdr:rowOff>
    </xdr:to>
    <xdr:sp macro="" textlink="">
      <xdr:nvSpPr>
        <xdr:cNvPr id="3419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350803</xdr:colOff>
      <xdr:row>4</xdr:row>
      <xdr:rowOff>238126</xdr:rowOff>
    </xdr:to>
    <xdr:sp macro="" textlink="">
      <xdr:nvSpPr>
        <xdr:cNvPr id="3420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255553</xdr:colOff>
      <xdr:row>4</xdr:row>
      <xdr:rowOff>276226</xdr:rowOff>
    </xdr:to>
    <xdr:sp macro="" textlink="">
      <xdr:nvSpPr>
        <xdr:cNvPr id="342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42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42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42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43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43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43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44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44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44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45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45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1204509</xdr:colOff>
      <xdr:row>4</xdr:row>
      <xdr:rowOff>238126</xdr:rowOff>
    </xdr:to>
    <xdr:sp macro="" textlink="">
      <xdr:nvSpPr>
        <xdr:cNvPr id="34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1204509</xdr:colOff>
      <xdr:row>4</xdr:row>
      <xdr:rowOff>276226</xdr:rowOff>
    </xdr:to>
    <xdr:sp macro="" textlink="">
      <xdr:nvSpPr>
        <xdr:cNvPr id="345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66785</xdr:colOff>
      <xdr:row>4</xdr:row>
      <xdr:rowOff>238126</xdr:rowOff>
    </xdr:to>
    <xdr:sp macro="" textlink="">
      <xdr:nvSpPr>
        <xdr:cNvPr id="3458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1221691</xdr:colOff>
      <xdr:row>4</xdr:row>
      <xdr:rowOff>276226</xdr:rowOff>
    </xdr:to>
    <xdr:sp macro="" textlink="">
      <xdr:nvSpPr>
        <xdr:cNvPr id="345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1221691</xdr:colOff>
      <xdr:row>4</xdr:row>
      <xdr:rowOff>238126</xdr:rowOff>
    </xdr:to>
    <xdr:sp macro="" textlink="">
      <xdr:nvSpPr>
        <xdr:cNvPr id="346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1221691</xdr:colOff>
      <xdr:row>4</xdr:row>
      <xdr:rowOff>238126</xdr:rowOff>
    </xdr:to>
    <xdr:sp macro="" textlink="">
      <xdr:nvSpPr>
        <xdr:cNvPr id="346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66785</xdr:colOff>
      <xdr:row>4</xdr:row>
      <xdr:rowOff>238126</xdr:rowOff>
    </xdr:to>
    <xdr:sp macro="" textlink="">
      <xdr:nvSpPr>
        <xdr:cNvPr id="3462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1221691</xdr:colOff>
      <xdr:row>4</xdr:row>
      <xdr:rowOff>276226</xdr:rowOff>
    </xdr:to>
    <xdr:sp macro="" textlink="">
      <xdr:nvSpPr>
        <xdr:cNvPr id="346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142985</xdr:colOff>
      <xdr:row>4</xdr:row>
      <xdr:rowOff>238126</xdr:rowOff>
    </xdr:to>
    <xdr:sp macro="" textlink="">
      <xdr:nvSpPr>
        <xdr:cNvPr id="3464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47735</xdr:colOff>
      <xdr:row>4</xdr:row>
      <xdr:rowOff>276226</xdr:rowOff>
    </xdr:to>
    <xdr:sp macro="" textlink="">
      <xdr:nvSpPr>
        <xdr:cNvPr id="3465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47735</xdr:colOff>
      <xdr:row>4</xdr:row>
      <xdr:rowOff>238126</xdr:rowOff>
    </xdr:to>
    <xdr:sp macro="" textlink="">
      <xdr:nvSpPr>
        <xdr:cNvPr id="3466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47735</xdr:colOff>
      <xdr:row>4</xdr:row>
      <xdr:rowOff>238126</xdr:rowOff>
    </xdr:to>
    <xdr:sp macro="" textlink="">
      <xdr:nvSpPr>
        <xdr:cNvPr id="3467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142985</xdr:colOff>
      <xdr:row>4</xdr:row>
      <xdr:rowOff>238126</xdr:rowOff>
    </xdr:to>
    <xdr:sp macro="" textlink="">
      <xdr:nvSpPr>
        <xdr:cNvPr id="3468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47735</xdr:colOff>
      <xdr:row>4</xdr:row>
      <xdr:rowOff>276226</xdr:rowOff>
    </xdr:to>
    <xdr:sp macro="" textlink="">
      <xdr:nvSpPr>
        <xdr:cNvPr id="3469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66785</xdr:colOff>
      <xdr:row>4</xdr:row>
      <xdr:rowOff>238126</xdr:rowOff>
    </xdr:to>
    <xdr:sp macro="" textlink="">
      <xdr:nvSpPr>
        <xdr:cNvPr id="3470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1221691</xdr:colOff>
      <xdr:row>4</xdr:row>
      <xdr:rowOff>276226</xdr:rowOff>
    </xdr:to>
    <xdr:sp macro="" textlink="">
      <xdr:nvSpPr>
        <xdr:cNvPr id="3471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1221691</xdr:colOff>
      <xdr:row>4</xdr:row>
      <xdr:rowOff>238126</xdr:rowOff>
    </xdr:to>
    <xdr:sp macro="" textlink="">
      <xdr:nvSpPr>
        <xdr:cNvPr id="347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1221691</xdr:colOff>
      <xdr:row>4</xdr:row>
      <xdr:rowOff>238126</xdr:rowOff>
    </xdr:to>
    <xdr:sp macro="" textlink="">
      <xdr:nvSpPr>
        <xdr:cNvPr id="347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66785</xdr:colOff>
      <xdr:row>4</xdr:row>
      <xdr:rowOff>238126</xdr:rowOff>
    </xdr:to>
    <xdr:sp macro="" textlink="">
      <xdr:nvSpPr>
        <xdr:cNvPr id="3474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1221691</xdr:colOff>
      <xdr:row>4</xdr:row>
      <xdr:rowOff>276226</xdr:rowOff>
    </xdr:to>
    <xdr:sp macro="" textlink="">
      <xdr:nvSpPr>
        <xdr:cNvPr id="347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142985</xdr:colOff>
      <xdr:row>4</xdr:row>
      <xdr:rowOff>238126</xdr:rowOff>
    </xdr:to>
    <xdr:sp macro="" textlink="">
      <xdr:nvSpPr>
        <xdr:cNvPr id="3476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47735</xdr:colOff>
      <xdr:row>4</xdr:row>
      <xdr:rowOff>276226</xdr:rowOff>
    </xdr:to>
    <xdr:sp macro="" textlink="">
      <xdr:nvSpPr>
        <xdr:cNvPr id="3477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47735</xdr:colOff>
      <xdr:row>4</xdr:row>
      <xdr:rowOff>238126</xdr:rowOff>
    </xdr:to>
    <xdr:sp macro="" textlink="">
      <xdr:nvSpPr>
        <xdr:cNvPr id="347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47735</xdr:colOff>
      <xdr:row>4</xdr:row>
      <xdr:rowOff>238126</xdr:rowOff>
    </xdr:to>
    <xdr:sp macro="" textlink="">
      <xdr:nvSpPr>
        <xdr:cNvPr id="3479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142985</xdr:colOff>
      <xdr:row>4</xdr:row>
      <xdr:rowOff>238126</xdr:rowOff>
    </xdr:to>
    <xdr:sp macro="" textlink="">
      <xdr:nvSpPr>
        <xdr:cNvPr id="3480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47735</xdr:colOff>
      <xdr:row>4</xdr:row>
      <xdr:rowOff>276226</xdr:rowOff>
    </xdr:to>
    <xdr:sp macro="" textlink="">
      <xdr:nvSpPr>
        <xdr:cNvPr id="3481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66785</xdr:colOff>
      <xdr:row>4</xdr:row>
      <xdr:rowOff>238126</xdr:rowOff>
    </xdr:to>
    <xdr:sp macro="" textlink="">
      <xdr:nvSpPr>
        <xdr:cNvPr id="3482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1221691</xdr:colOff>
      <xdr:row>4</xdr:row>
      <xdr:rowOff>276226</xdr:rowOff>
    </xdr:to>
    <xdr:sp macro="" textlink="">
      <xdr:nvSpPr>
        <xdr:cNvPr id="348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1221691</xdr:colOff>
      <xdr:row>4</xdr:row>
      <xdr:rowOff>238126</xdr:rowOff>
    </xdr:to>
    <xdr:sp macro="" textlink="">
      <xdr:nvSpPr>
        <xdr:cNvPr id="348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1221691</xdr:colOff>
      <xdr:row>4</xdr:row>
      <xdr:rowOff>238126</xdr:rowOff>
    </xdr:to>
    <xdr:sp macro="" textlink="">
      <xdr:nvSpPr>
        <xdr:cNvPr id="348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1221691</xdr:colOff>
      <xdr:row>4</xdr:row>
      <xdr:rowOff>276226</xdr:rowOff>
    </xdr:to>
    <xdr:sp macro="" textlink="">
      <xdr:nvSpPr>
        <xdr:cNvPr id="348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142985</xdr:colOff>
      <xdr:row>4</xdr:row>
      <xdr:rowOff>238126</xdr:rowOff>
    </xdr:to>
    <xdr:sp macro="" textlink="">
      <xdr:nvSpPr>
        <xdr:cNvPr id="3487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10</xdr:col>
      <xdr:colOff>47735</xdr:colOff>
      <xdr:row>4</xdr:row>
      <xdr:rowOff>276226</xdr:rowOff>
    </xdr:to>
    <xdr:sp macro="" textlink="">
      <xdr:nvSpPr>
        <xdr:cNvPr id="3488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47735</xdr:colOff>
      <xdr:row>4</xdr:row>
      <xdr:rowOff>238126</xdr:rowOff>
    </xdr:to>
    <xdr:sp macro="" textlink="">
      <xdr:nvSpPr>
        <xdr:cNvPr id="3489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49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49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49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49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49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49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49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49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49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49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50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50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50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50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50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50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50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50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50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50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51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51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51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51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51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51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51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51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51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51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52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910070</xdr:colOff>
      <xdr:row>4</xdr:row>
      <xdr:rowOff>276226</xdr:rowOff>
    </xdr:to>
    <xdr:sp macro="" textlink="">
      <xdr:nvSpPr>
        <xdr:cNvPr id="352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52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910070</xdr:colOff>
      <xdr:row>4</xdr:row>
      <xdr:rowOff>238126</xdr:rowOff>
    </xdr:to>
    <xdr:sp macro="" textlink="">
      <xdr:nvSpPr>
        <xdr:cNvPr id="352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5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1126439</xdr:colOff>
      <xdr:row>4</xdr:row>
      <xdr:rowOff>276226</xdr:rowOff>
    </xdr:to>
    <xdr:sp macro="" textlink="">
      <xdr:nvSpPr>
        <xdr:cNvPr id="352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1126439</xdr:colOff>
      <xdr:row>4</xdr:row>
      <xdr:rowOff>238126</xdr:rowOff>
    </xdr:to>
    <xdr:sp macro="" textlink="">
      <xdr:nvSpPr>
        <xdr:cNvPr id="352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1126439</xdr:colOff>
      <xdr:row>4</xdr:row>
      <xdr:rowOff>238126</xdr:rowOff>
    </xdr:to>
    <xdr:sp macro="" textlink="">
      <xdr:nvSpPr>
        <xdr:cNvPr id="352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5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1126439</xdr:colOff>
      <xdr:row>4</xdr:row>
      <xdr:rowOff>276226</xdr:rowOff>
    </xdr:to>
    <xdr:sp macro="" textlink="">
      <xdr:nvSpPr>
        <xdr:cNvPr id="352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5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1202639</xdr:colOff>
      <xdr:row>4</xdr:row>
      <xdr:rowOff>276226</xdr:rowOff>
    </xdr:to>
    <xdr:sp macro="" textlink="">
      <xdr:nvSpPr>
        <xdr:cNvPr id="3531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5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5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5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1202639</xdr:colOff>
      <xdr:row>4</xdr:row>
      <xdr:rowOff>276226</xdr:rowOff>
    </xdr:to>
    <xdr:sp macro="" textlink="">
      <xdr:nvSpPr>
        <xdr:cNvPr id="3535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5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1126439</xdr:colOff>
      <xdr:row>4</xdr:row>
      <xdr:rowOff>276226</xdr:rowOff>
    </xdr:to>
    <xdr:sp macro="" textlink="">
      <xdr:nvSpPr>
        <xdr:cNvPr id="3537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1126439</xdr:colOff>
      <xdr:row>4</xdr:row>
      <xdr:rowOff>238126</xdr:rowOff>
    </xdr:to>
    <xdr:sp macro="" textlink="">
      <xdr:nvSpPr>
        <xdr:cNvPr id="353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1126439</xdr:colOff>
      <xdr:row>4</xdr:row>
      <xdr:rowOff>238126</xdr:rowOff>
    </xdr:to>
    <xdr:sp macro="" textlink="">
      <xdr:nvSpPr>
        <xdr:cNvPr id="353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5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1126439</xdr:colOff>
      <xdr:row>4</xdr:row>
      <xdr:rowOff>276226</xdr:rowOff>
    </xdr:to>
    <xdr:sp macro="" textlink="">
      <xdr:nvSpPr>
        <xdr:cNvPr id="354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5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1202639</xdr:colOff>
      <xdr:row>4</xdr:row>
      <xdr:rowOff>276226</xdr:rowOff>
    </xdr:to>
    <xdr:sp macro="" textlink="">
      <xdr:nvSpPr>
        <xdr:cNvPr id="3543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5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5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5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1202639</xdr:colOff>
      <xdr:row>4</xdr:row>
      <xdr:rowOff>276226</xdr:rowOff>
    </xdr:to>
    <xdr:sp macro="" textlink="">
      <xdr:nvSpPr>
        <xdr:cNvPr id="3547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5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1126439</xdr:colOff>
      <xdr:row>4</xdr:row>
      <xdr:rowOff>276226</xdr:rowOff>
    </xdr:to>
    <xdr:sp macro="" textlink="">
      <xdr:nvSpPr>
        <xdr:cNvPr id="354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1126439</xdr:colOff>
      <xdr:row>4</xdr:row>
      <xdr:rowOff>238126</xdr:rowOff>
    </xdr:to>
    <xdr:sp macro="" textlink="">
      <xdr:nvSpPr>
        <xdr:cNvPr id="355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1126439</xdr:colOff>
      <xdr:row>4</xdr:row>
      <xdr:rowOff>238126</xdr:rowOff>
    </xdr:to>
    <xdr:sp macro="" textlink="">
      <xdr:nvSpPr>
        <xdr:cNvPr id="355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9</xdr:col>
      <xdr:colOff>1202639</xdr:colOff>
      <xdr:row>4</xdr:row>
      <xdr:rowOff>238126</xdr:rowOff>
    </xdr:to>
    <xdr:sp macro="" textlink="">
      <xdr:nvSpPr>
        <xdr:cNvPr id="35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9</xdr:col>
      <xdr:colOff>1126439</xdr:colOff>
      <xdr:row>4</xdr:row>
      <xdr:rowOff>276226</xdr:rowOff>
    </xdr:to>
    <xdr:sp macro="" textlink="">
      <xdr:nvSpPr>
        <xdr:cNvPr id="355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303901</xdr:rowOff>
    </xdr:from>
    <xdr:to>
      <xdr:col>10</xdr:col>
      <xdr:colOff>49953</xdr:colOff>
      <xdr:row>4</xdr:row>
      <xdr:rowOff>284852</xdr:rowOff>
    </xdr:to>
    <xdr:sp macro="" textlink="">
      <xdr:nvSpPr>
        <xdr:cNvPr id="3554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5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476497</xdr:colOff>
      <xdr:row>4</xdr:row>
      <xdr:rowOff>276226</xdr:rowOff>
    </xdr:to>
    <xdr:sp macro="" textlink="">
      <xdr:nvSpPr>
        <xdr:cNvPr id="355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5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5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5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476497</xdr:colOff>
      <xdr:row>4</xdr:row>
      <xdr:rowOff>276226</xdr:rowOff>
    </xdr:to>
    <xdr:sp macro="" textlink="">
      <xdr:nvSpPr>
        <xdr:cNvPr id="356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6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476497</xdr:colOff>
      <xdr:row>4</xdr:row>
      <xdr:rowOff>276226</xdr:rowOff>
    </xdr:to>
    <xdr:sp macro="" textlink="">
      <xdr:nvSpPr>
        <xdr:cNvPr id="356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6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6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6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476497</xdr:colOff>
      <xdr:row>4</xdr:row>
      <xdr:rowOff>276226</xdr:rowOff>
    </xdr:to>
    <xdr:sp macro="" textlink="">
      <xdr:nvSpPr>
        <xdr:cNvPr id="356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6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476497</xdr:colOff>
      <xdr:row>4</xdr:row>
      <xdr:rowOff>276226</xdr:rowOff>
    </xdr:to>
    <xdr:sp macro="" textlink="">
      <xdr:nvSpPr>
        <xdr:cNvPr id="356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6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7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7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476497</xdr:colOff>
      <xdr:row>4</xdr:row>
      <xdr:rowOff>276226</xdr:rowOff>
    </xdr:to>
    <xdr:sp macro="" textlink="">
      <xdr:nvSpPr>
        <xdr:cNvPr id="357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7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476497</xdr:colOff>
      <xdr:row>4</xdr:row>
      <xdr:rowOff>276226</xdr:rowOff>
    </xdr:to>
    <xdr:sp macro="" textlink="">
      <xdr:nvSpPr>
        <xdr:cNvPr id="357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7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7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7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476497</xdr:colOff>
      <xdr:row>4</xdr:row>
      <xdr:rowOff>276226</xdr:rowOff>
    </xdr:to>
    <xdr:sp macro="" textlink="">
      <xdr:nvSpPr>
        <xdr:cNvPr id="357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7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476497</xdr:colOff>
      <xdr:row>4</xdr:row>
      <xdr:rowOff>276226</xdr:rowOff>
    </xdr:to>
    <xdr:sp macro="" textlink="">
      <xdr:nvSpPr>
        <xdr:cNvPr id="358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8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8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8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476497</xdr:colOff>
      <xdr:row>4</xdr:row>
      <xdr:rowOff>276226</xdr:rowOff>
    </xdr:to>
    <xdr:sp macro="" textlink="">
      <xdr:nvSpPr>
        <xdr:cNvPr id="358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8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476497</xdr:colOff>
      <xdr:row>4</xdr:row>
      <xdr:rowOff>276226</xdr:rowOff>
    </xdr:to>
    <xdr:sp macro="" textlink="">
      <xdr:nvSpPr>
        <xdr:cNvPr id="358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8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8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476497</xdr:colOff>
      <xdr:row>4</xdr:row>
      <xdr:rowOff>238126</xdr:rowOff>
    </xdr:to>
    <xdr:sp macro="" textlink="">
      <xdr:nvSpPr>
        <xdr:cNvPr id="358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476497</xdr:colOff>
      <xdr:row>4</xdr:row>
      <xdr:rowOff>276226</xdr:rowOff>
    </xdr:to>
    <xdr:sp macro="" textlink="">
      <xdr:nvSpPr>
        <xdr:cNvPr id="359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933803</xdr:colOff>
      <xdr:row>4</xdr:row>
      <xdr:rowOff>238126</xdr:rowOff>
    </xdr:to>
    <xdr:sp macro="" textlink="">
      <xdr:nvSpPr>
        <xdr:cNvPr id="359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808002</xdr:colOff>
      <xdr:row>4</xdr:row>
      <xdr:rowOff>276226</xdr:rowOff>
    </xdr:to>
    <xdr:sp macro="" textlink="">
      <xdr:nvSpPr>
        <xdr:cNvPr id="3592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808002</xdr:colOff>
      <xdr:row>4</xdr:row>
      <xdr:rowOff>238126</xdr:rowOff>
    </xdr:to>
    <xdr:sp macro="" textlink="">
      <xdr:nvSpPr>
        <xdr:cNvPr id="3593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808002</xdr:colOff>
      <xdr:row>4</xdr:row>
      <xdr:rowOff>238126</xdr:rowOff>
    </xdr:to>
    <xdr:sp macro="" textlink="">
      <xdr:nvSpPr>
        <xdr:cNvPr id="3594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933803</xdr:colOff>
      <xdr:row>4</xdr:row>
      <xdr:rowOff>238126</xdr:rowOff>
    </xdr:to>
    <xdr:sp macro="" textlink="">
      <xdr:nvSpPr>
        <xdr:cNvPr id="359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808002</xdr:colOff>
      <xdr:row>4</xdr:row>
      <xdr:rowOff>276226</xdr:rowOff>
    </xdr:to>
    <xdr:sp macro="" textlink="">
      <xdr:nvSpPr>
        <xdr:cNvPr id="3596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964407</xdr:colOff>
      <xdr:row>4</xdr:row>
      <xdr:rowOff>238126</xdr:rowOff>
    </xdr:to>
    <xdr:sp macro="" textlink="">
      <xdr:nvSpPr>
        <xdr:cNvPr id="3597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914753</xdr:colOff>
      <xdr:row>4</xdr:row>
      <xdr:rowOff>276226</xdr:rowOff>
    </xdr:to>
    <xdr:sp macro="" textlink="">
      <xdr:nvSpPr>
        <xdr:cNvPr id="3598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914753</xdr:colOff>
      <xdr:row>4</xdr:row>
      <xdr:rowOff>238126</xdr:rowOff>
    </xdr:to>
    <xdr:sp macro="" textlink="">
      <xdr:nvSpPr>
        <xdr:cNvPr id="3599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914753</xdr:colOff>
      <xdr:row>4</xdr:row>
      <xdr:rowOff>238126</xdr:rowOff>
    </xdr:to>
    <xdr:sp macro="" textlink="">
      <xdr:nvSpPr>
        <xdr:cNvPr id="3600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964407</xdr:colOff>
      <xdr:row>4</xdr:row>
      <xdr:rowOff>238126</xdr:rowOff>
    </xdr:to>
    <xdr:sp macro="" textlink="">
      <xdr:nvSpPr>
        <xdr:cNvPr id="3601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914753</xdr:colOff>
      <xdr:row>4</xdr:row>
      <xdr:rowOff>276226</xdr:rowOff>
    </xdr:to>
    <xdr:sp macro="" textlink="">
      <xdr:nvSpPr>
        <xdr:cNvPr id="3602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933803</xdr:colOff>
      <xdr:row>4</xdr:row>
      <xdr:rowOff>238126</xdr:rowOff>
    </xdr:to>
    <xdr:sp macro="" textlink="">
      <xdr:nvSpPr>
        <xdr:cNvPr id="360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808002</xdr:colOff>
      <xdr:row>4</xdr:row>
      <xdr:rowOff>276226</xdr:rowOff>
    </xdr:to>
    <xdr:sp macro="" textlink="">
      <xdr:nvSpPr>
        <xdr:cNvPr id="3604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808002</xdr:colOff>
      <xdr:row>4</xdr:row>
      <xdr:rowOff>238126</xdr:rowOff>
    </xdr:to>
    <xdr:sp macro="" textlink="">
      <xdr:nvSpPr>
        <xdr:cNvPr id="3605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808002</xdr:colOff>
      <xdr:row>4</xdr:row>
      <xdr:rowOff>238126</xdr:rowOff>
    </xdr:to>
    <xdr:sp macro="" textlink="">
      <xdr:nvSpPr>
        <xdr:cNvPr id="3606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933803</xdr:colOff>
      <xdr:row>4</xdr:row>
      <xdr:rowOff>238126</xdr:rowOff>
    </xdr:to>
    <xdr:sp macro="" textlink="">
      <xdr:nvSpPr>
        <xdr:cNvPr id="360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808002</xdr:colOff>
      <xdr:row>4</xdr:row>
      <xdr:rowOff>276226</xdr:rowOff>
    </xdr:to>
    <xdr:sp macro="" textlink="">
      <xdr:nvSpPr>
        <xdr:cNvPr id="360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964407</xdr:colOff>
      <xdr:row>4</xdr:row>
      <xdr:rowOff>238126</xdr:rowOff>
    </xdr:to>
    <xdr:sp macro="" textlink="">
      <xdr:nvSpPr>
        <xdr:cNvPr id="3609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914753</xdr:colOff>
      <xdr:row>4</xdr:row>
      <xdr:rowOff>276226</xdr:rowOff>
    </xdr:to>
    <xdr:sp macro="" textlink="">
      <xdr:nvSpPr>
        <xdr:cNvPr id="3610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914753</xdr:colOff>
      <xdr:row>4</xdr:row>
      <xdr:rowOff>238126</xdr:rowOff>
    </xdr:to>
    <xdr:sp macro="" textlink="">
      <xdr:nvSpPr>
        <xdr:cNvPr id="3611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914753</xdr:colOff>
      <xdr:row>4</xdr:row>
      <xdr:rowOff>238126</xdr:rowOff>
    </xdr:to>
    <xdr:sp macro="" textlink="">
      <xdr:nvSpPr>
        <xdr:cNvPr id="3612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964407</xdr:colOff>
      <xdr:row>4</xdr:row>
      <xdr:rowOff>238126</xdr:rowOff>
    </xdr:to>
    <xdr:sp macro="" textlink="">
      <xdr:nvSpPr>
        <xdr:cNvPr id="3613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914753</xdr:colOff>
      <xdr:row>4</xdr:row>
      <xdr:rowOff>276226</xdr:rowOff>
    </xdr:to>
    <xdr:sp macro="" textlink="">
      <xdr:nvSpPr>
        <xdr:cNvPr id="3614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933803</xdr:colOff>
      <xdr:row>4</xdr:row>
      <xdr:rowOff>238126</xdr:rowOff>
    </xdr:to>
    <xdr:sp macro="" textlink="">
      <xdr:nvSpPr>
        <xdr:cNvPr id="361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808002</xdr:colOff>
      <xdr:row>4</xdr:row>
      <xdr:rowOff>276226</xdr:rowOff>
    </xdr:to>
    <xdr:sp macro="" textlink="">
      <xdr:nvSpPr>
        <xdr:cNvPr id="3616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933803</xdr:colOff>
      <xdr:row>4</xdr:row>
      <xdr:rowOff>238126</xdr:rowOff>
    </xdr:to>
    <xdr:sp macro="" textlink="">
      <xdr:nvSpPr>
        <xdr:cNvPr id="361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964407</xdr:colOff>
      <xdr:row>4</xdr:row>
      <xdr:rowOff>238126</xdr:rowOff>
    </xdr:to>
    <xdr:sp macro="" textlink="">
      <xdr:nvSpPr>
        <xdr:cNvPr id="3618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914753</xdr:colOff>
      <xdr:row>4</xdr:row>
      <xdr:rowOff>276226</xdr:rowOff>
    </xdr:to>
    <xdr:sp macro="" textlink="">
      <xdr:nvSpPr>
        <xdr:cNvPr id="3619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2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476496</xdr:colOff>
      <xdr:row>4</xdr:row>
      <xdr:rowOff>276226</xdr:rowOff>
    </xdr:to>
    <xdr:sp macro="" textlink="">
      <xdr:nvSpPr>
        <xdr:cNvPr id="362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2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2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2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476496</xdr:colOff>
      <xdr:row>4</xdr:row>
      <xdr:rowOff>276226</xdr:rowOff>
    </xdr:to>
    <xdr:sp macro="" textlink="">
      <xdr:nvSpPr>
        <xdr:cNvPr id="362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2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476496</xdr:colOff>
      <xdr:row>4</xdr:row>
      <xdr:rowOff>276226</xdr:rowOff>
    </xdr:to>
    <xdr:sp macro="" textlink="">
      <xdr:nvSpPr>
        <xdr:cNvPr id="362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2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2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3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476496</xdr:colOff>
      <xdr:row>4</xdr:row>
      <xdr:rowOff>276226</xdr:rowOff>
    </xdr:to>
    <xdr:sp macro="" textlink="">
      <xdr:nvSpPr>
        <xdr:cNvPr id="363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3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476496</xdr:colOff>
      <xdr:row>4</xdr:row>
      <xdr:rowOff>276226</xdr:rowOff>
    </xdr:to>
    <xdr:sp macro="" textlink="">
      <xdr:nvSpPr>
        <xdr:cNvPr id="363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3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3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3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476496</xdr:colOff>
      <xdr:row>4</xdr:row>
      <xdr:rowOff>276226</xdr:rowOff>
    </xdr:to>
    <xdr:sp macro="" textlink="">
      <xdr:nvSpPr>
        <xdr:cNvPr id="363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3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476496</xdr:colOff>
      <xdr:row>4</xdr:row>
      <xdr:rowOff>276226</xdr:rowOff>
    </xdr:to>
    <xdr:sp macro="" textlink="">
      <xdr:nvSpPr>
        <xdr:cNvPr id="363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4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4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4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476496</xdr:colOff>
      <xdr:row>4</xdr:row>
      <xdr:rowOff>276226</xdr:rowOff>
    </xdr:to>
    <xdr:sp macro="" textlink="">
      <xdr:nvSpPr>
        <xdr:cNvPr id="364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4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476496</xdr:colOff>
      <xdr:row>4</xdr:row>
      <xdr:rowOff>276226</xdr:rowOff>
    </xdr:to>
    <xdr:sp macro="" textlink="">
      <xdr:nvSpPr>
        <xdr:cNvPr id="364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4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4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4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476496</xdr:colOff>
      <xdr:row>4</xdr:row>
      <xdr:rowOff>276226</xdr:rowOff>
    </xdr:to>
    <xdr:sp macro="" textlink="">
      <xdr:nvSpPr>
        <xdr:cNvPr id="364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5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476496</xdr:colOff>
      <xdr:row>4</xdr:row>
      <xdr:rowOff>276226</xdr:rowOff>
    </xdr:to>
    <xdr:sp macro="" textlink="">
      <xdr:nvSpPr>
        <xdr:cNvPr id="365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476496</xdr:colOff>
      <xdr:row>4</xdr:row>
      <xdr:rowOff>238126</xdr:rowOff>
    </xdr:to>
    <xdr:sp macro="" textlink="">
      <xdr:nvSpPr>
        <xdr:cNvPr id="365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695434</xdr:colOff>
      <xdr:row>4</xdr:row>
      <xdr:rowOff>238126</xdr:rowOff>
    </xdr:to>
    <xdr:sp macro="" textlink="">
      <xdr:nvSpPr>
        <xdr:cNvPr id="365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600184</xdr:colOff>
      <xdr:row>4</xdr:row>
      <xdr:rowOff>276226</xdr:rowOff>
    </xdr:to>
    <xdr:sp macro="" textlink="">
      <xdr:nvSpPr>
        <xdr:cNvPr id="3654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600184</xdr:colOff>
      <xdr:row>4</xdr:row>
      <xdr:rowOff>238126</xdr:rowOff>
    </xdr:to>
    <xdr:sp macro="" textlink="">
      <xdr:nvSpPr>
        <xdr:cNvPr id="365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600184</xdr:colOff>
      <xdr:row>4</xdr:row>
      <xdr:rowOff>238126</xdr:rowOff>
    </xdr:to>
    <xdr:sp macro="" textlink="">
      <xdr:nvSpPr>
        <xdr:cNvPr id="365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695434</xdr:colOff>
      <xdr:row>4</xdr:row>
      <xdr:rowOff>238126</xdr:rowOff>
    </xdr:to>
    <xdr:sp macro="" textlink="">
      <xdr:nvSpPr>
        <xdr:cNvPr id="365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600184</xdr:colOff>
      <xdr:row>4</xdr:row>
      <xdr:rowOff>276226</xdr:rowOff>
    </xdr:to>
    <xdr:sp macro="" textlink="">
      <xdr:nvSpPr>
        <xdr:cNvPr id="3658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771634</xdr:colOff>
      <xdr:row>4</xdr:row>
      <xdr:rowOff>238126</xdr:rowOff>
    </xdr:to>
    <xdr:sp macro="" textlink="">
      <xdr:nvSpPr>
        <xdr:cNvPr id="3659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676384</xdr:colOff>
      <xdr:row>4</xdr:row>
      <xdr:rowOff>276226</xdr:rowOff>
    </xdr:to>
    <xdr:sp macro="" textlink="">
      <xdr:nvSpPr>
        <xdr:cNvPr id="3660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676384</xdr:colOff>
      <xdr:row>4</xdr:row>
      <xdr:rowOff>238126</xdr:rowOff>
    </xdr:to>
    <xdr:sp macro="" textlink="">
      <xdr:nvSpPr>
        <xdr:cNvPr id="3661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676384</xdr:colOff>
      <xdr:row>4</xdr:row>
      <xdr:rowOff>238126</xdr:rowOff>
    </xdr:to>
    <xdr:sp macro="" textlink="">
      <xdr:nvSpPr>
        <xdr:cNvPr id="3662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771634</xdr:colOff>
      <xdr:row>4</xdr:row>
      <xdr:rowOff>238126</xdr:rowOff>
    </xdr:to>
    <xdr:sp macro="" textlink="">
      <xdr:nvSpPr>
        <xdr:cNvPr id="3663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676384</xdr:colOff>
      <xdr:row>4</xdr:row>
      <xdr:rowOff>276226</xdr:rowOff>
    </xdr:to>
    <xdr:sp macro="" textlink="">
      <xdr:nvSpPr>
        <xdr:cNvPr id="3664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695434</xdr:colOff>
      <xdr:row>4</xdr:row>
      <xdr:rowOff>238126</xdr:rowOff>
    </xdr:to>
    <xdr:sp macro="" textlink="">
      <xdr:nvSpPr>
        <xdr:cNvPr id="366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600184</xdr:colOff>
      <xdr:row>4</xdr:row>
      <xdr:rowOff>276226</xdr:rowOff>
    </xdr:to>
    <xdr:sp macro="" textlink="">
      <xdr:nvSpPr>
        <xdr:cNvPr id="3666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600184</xdr:colOff>
      <xdr:row>4</xdr:row>
      <xdr:rowOff>238126</xdr:rowOff>
    </xdr:to>
    <xdr:sp macro="" textlink="">
      <xdr:nvSpPr>
        <xdr:cNvPr id="366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600184</xdr:colOff>
      <xdr:row>4</xdr:row>
      <xdr:rowOff>238126</xdr:rowOff>
    </xdr:to>
    <xdr:sp macro="" textlink="">
      <xdr:nvSpPr>
        <xdr:cNvPr id="366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695434</xdr:colOff>
      <xdr:row>4</xdr:row>
      <xdr:rowOff>238126</xdr:rowOff>
    </xdr:to>
    <xdr:sp macro="" textlink="">
      <xdr:nvSpPr>
        <xdr:cNvPr id="366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600184</xdr:colOff>
      <xdr:row>4</xdr:row>
      <xdr:rowOff>276226</xdr:rowOff>
    </xdr:to>
    <xdr:sp macro="" textlink="">
      <xdr:nvSpPr>
        <xdr:cNvPr id="367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771634</xdr:colOff>
      <xdr:row>4</xdr:row>
      <xdr:rowOff>238126</xdr:rowOff>
    </xdr:to>
    <xdr:sp macro="" textlink="">
      <xdr:nvSpPr>
        <xdr:cNvPr id="3671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676384</xdr:colOff>
      <xdr:row>4</xdr:row>
      <xdr:rowOff>276226</xdr:rowOff>
    </xdr:to>
    <xdr:sp macro="" textlink="">
      <xdr:nvSpPr>
        <xdr:cNvPr id="3672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676384</xdr:colOff>
      <xdr:row>4</xdr:row>
      <xdr:rowOff>238126</xdr:rowOff>
    </xdr:to>
    <xdr:sp macro="" textlink="">
      <xdr:nvSpPr>
        <xdr:cNvPr id="3673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676384</xdr:colOff>
      <xdr:row>4</xdr:row>
      <xdr:rowOff>238126</xdr:rowOff>
    </xdr:to>
    <xdr:sp macro="" textlink="">
      <xdr:nvSpPr>
        <xdr:cNvPr id="3674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771634</xdr:colOff>
      <xdr:row>4</xdr:row>
      <xdr:rowOff>238126</xdr:rowOff>
    </xdr:to>
    <xdr:sp macro="" textlink="">
      <xdr:nvSpPr>
        <xdr:cNvPr id="3675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676384</xdr:colOff>
      <xdr:row>4</xdr:row>
      <xdr:rowOff>276226</xdr:rowOff>
    </xdr:to>
    <xdr:sp macro="" textlink="">
      <xdr:nvSpPr>
        <xdr:cNvPr id="3676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695434</xdr:colOff>
      <xdr:row>4</xdr:row>
      <xdr:rowOff>238126</xdr:rowOff>
    </xdr:to>
    <xdr:sp macro="" textlink="">
      <xdr:nvSpPr>
        <xdr:cNvPr id="367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600184</xdr:colOff>
      <xdr:row>4</xdr:row>
      <xdr:rowOff>276226</xdr:rowOff>
    </xdr:to>
    <xdr:sp macro="" textlink="">
      <xdr:nvSpPr>
        <xdr:cNvPr id="3678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600184</xdr:colOff>
      <xdr:row>4</xdr:row>
      <xdr:rowOff>238126</xdr:rowOff>
    </xdr:to>
    <xdr:sp macro="" textlink="">
      <xdr:nvSpPr>
        <xdr:cNvPr id="367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600184</xdr:colOff>
      <xdr:row>4</xdr:row>
      <xdr:rowOff>238126</xdr:rowOff>
    </xdr:to>
    <xdr:sp macro="" textlink="">
      <xdr:nvSpPr>
        <xdr:cNvPr id="368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695434</xdr:colOff>
      <xdr:row>4</xdr:row>
      <xdr:rowOff>238126</xdr:rowOff>
    </xdr:to>
    <xdr:sp macro="" textlink="">
      <xdr:nvSpPr>
        <xdr:cNvPr id="368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771634</xdr:colOff>
      <xdr:row>4</xdr:row>
      <xdr:rowOff>238126</xdr:rowOff>
    </xdr:to>
    <xdr:sp macro="" textlink="">
      <xdr:nvSpPr>
        <xdr:cNvPr id="3682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676384</xdr:colOff>
      <xdr:row>4</xdr:row>
      <xdr:rowOff>276226</xdr:rowOff>
    </xdr:to>
    <xdr:sp macro="" textlink="">
      <xdr:nvSpPr>
        <xdr:cNvPr id="3683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6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68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6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6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6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68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6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69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6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6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6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69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6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69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6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6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7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70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7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70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7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7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7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70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7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70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7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7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7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71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7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71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7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7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7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71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265076</xdr:colOff>
      <xdr:row>4</xdr:row>
      <xdr:rowOff>238126</xdr:rowOff>
    </xdr:to>
    <xdr:sp macro="" textlink="">
      <xdr:nvSpPr>
        <xdr:cNvPr id="372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179351</xdr:colOff>
      <xdr:row>4</xdr:row>
      <xdr:rowOff>276226</xdr:rowOff>
    </xdr:to>
    <xdr:sp macro="" textlink="">
      <xdr:nvSpPr>
        <xdr:cNvPr id="372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179351</xdr:colOff>
      <xdr:row>4</xdr:row>
      <xdr:rowOff>238126</xdr:rowOff>
    </xdr:to>
    <xdr:sp macro="" textlink="">
      <xdr:nvSpPr>
        <xdr:cNvPr id="372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179351</xdr:colOff>
      <xdr:row>4</xdr:row>
      <xdr:rowOff>238126</xdr:rowOff>
    </xdr:to>
    <xdr:sp macro="" textlink="">
      <xdr:nvSpPr>
        <xdr:cNvPr id="372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265076</xdr:colOff>
      <xdr:row>4</xdr:row>
      <xdr:rowOff>238126</xdr:rowOff>
    </xdr:to>
    <xdr:sp macro="" textlink="">
      <xdr:nvSpPr>
        <xdr:cNvPr id="372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179351</xdr:colOff>
      <xdr:row>4</xdr:row>
      <xdr:rowOff>276226</xdr:rowOff>
    </xdr:to>
    <xdr:sp macro="" textlink="">
      <xdr:nvSpPr>
        <xdr:cNvPr id="372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265076</xdr:colOff>
      <xdr:row>4</xdr:row>
      <xdr:rowOff>238126</xdr:rowOff>
    </xdr:to>
    <xdr:sp macro="" textlink="">
      <xdr:nvSpPr>
        <xdr:cNvPr id="372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255551</xdr:colOff>
      <xdr:row>4</xdr:row>
      <xdr:rowOff>276226</xdr:rowOff>
    </xdr:to>
    <xdr:sp macro="" textlink="">
      <xdr:nvSpPr>
        <xdr:cNvPr id="372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255551</xdr:colOff>
      <xdr:row>4</xdr:row>
      <xdr:rowOff>238126</xdr:rowOff>
    </xdr:to>
    <xdr:sp macro="" textlink="">
      <xdr:nvSpPr>
        <xdr:cNvPr id="372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255551</xdr:colOff>
      <xdr:row>4</xdr:row>
      <xdr:rowOff>238126</xdr:rowOff>
    </xdr:to>
    <xdr:sp macro="" textlink="">
      <xdr:nvSpPr>
        <xdr:cNvPr id="372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265076</xdr:colOff>
      <xdr:row>4</xdr:row>
      <xdr:rowOff>238126</xdr:rowOff>
    </xdr:to>
    <xdr:sp macro="" textlink="">
      <xdr:nvSpPr>
        <xdr:cNvPr id="373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255551</xdr:colOff>
      <xdr:row>4</xdr:row>
      <xdr:rowOff>276226</xdr:rowOff>
    </xdr:to>
    <xdr:sp macro="" textlink="">
      <xdr:nvSpPr>
        <xdr:cNvPr id="373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265076</xdr:colOff>
      <xdr:row>4</xdr:row>
      <xdr:rowOff>238126</xdr:rowOff>
    </xdr:to>
    <xdr:sp macro="" textlink="">
      <xdr:nvSpPr>
        <xdr:cNvPr id="373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179351</xdr:colOff>
      <xdr:row>4</xdr:row>
      <xdr:rowOff>276226</xdr:rowOff>
    </xdr:to>
    <xdr:sp macro="" textlink="">
      <xdr:nvSpPr>
        <xdr:cNvPr id="373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179351</xdr:colOff>
      <xdr:row>4</xdr:row>
      <xdr:rowOff>238126</xdr:rowOff>
    </xdr:to>
    <xdr:sp macro="" textlink="">
      <xdr:nvSpPr>
        <xdr:cNvPr id="373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179351</xdr:colOff>
      <xdr:row>4</xdr:row>
      <xdr:rowOff>238126</xdr:rowOff>
    </xdr:to>
    <xdr:sp macro="" textlink="">
      <xdr:nvSpPr>
        <xdr:cNvPr id="373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265076</xdr:colOff>
      <xdr:row>4</xdr:row>
      <xdr:rowOff>238126</xdr:rowOff>
    </xdr:to>
    <xdr:sp macro="" textlink="">
      <xdr:nvSpPr>
        <xdr:cNvPr id="373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179351</xdr:colOff>
      <xdr:row>4</xdr:row>
      <xdr:rowOff>276226</xdr:rowOff>
    </xdr:to>
    <xdr:sp macro="" textlink="">
      <xdr:nvSpPr>
        <xdr:cNvPr id="373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265076</xdr:colOff>
      <xdr:row>4</xdr:row>
      <xdr:rowOff>238126</xdr:rowOff>
    </xdr:to>
    <xdr:sp macro="" textlink="">
      <xdr:nvSpPr>
        <xdr:cNvPr id="373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255551</xdr:colOff>
      <xdr:row>4</xdr:row>
      <xdr:rowOff>276226</xdr:rowOff>
    </xdr:to>
    <xdr:sp macro="" textlink="">
      <xdr:nvSpPr>
        <xdr:cNvPr id="373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255551</xdr:colOff>
      <xdr:row>4</xdr:row>
      <xdr:rowOff>238126</xdr:rowOff>
    </xdr:to>
    <xdr:sp macro="" textlink="">
      <xdr:nvSpPr>
        <xdr:cNvPr id="374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255551</xdr:colOff>
      <xdr:row>4</xdr:row>
      <xdr:rowOff>238126</xdr:rowOff>
    </xdr:to>
    <xdr:sp macro="" textlink="">
      <xdr:nvSpPr>
        <xdr:cNvPr id="374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265076</xdr:colOff>
      <xdr:row>4</xdr:row>
      <xdr:rowOff>238126</xdr:rowOff>
    </xdr:to>
    <xdr:sp macro="" textlink="">
      <xdr:nvSpPr>
        <xdr:cNvPr id="374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255551</xdr:colOff>
      <xdr:row>4</xdr:row>
      <xdr:rowOff>276226</xdr:rowOff>
    </xdr:to>
    <xdr:sp macro="" textlink="">
      <xdr:nvSpPr>
        <xdr:cNvPr id="374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265076</xdr:colOff>
      <xdr:row>4</xdr:row>
      <xdr:rowOff>238126</xdr:rowOff>
    </xdr:to>
    <xdr:sp macro="" textlink="">
      <xdr:nvSpPr>
        <xdr:cNvPr id="374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179351</xdr:colOff>
      <xdr:row>4</xdr:row>
      <xdr:rowOff>276226</xdr:rowOff>
    </xdr:to>
    <xdr:sp macro="" textlink="">
      <xdr:nvSpPr>
        <xdr:cNvPr id="374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179351</xdr:colOff>
      <xdr:row>4</xdr:row>
      <xdr:rowOff>238126</xdr:rowOff>
    </xdr:to>
    <xdr:sp macro="" textlink="">
      <xdr:nvSpPr>
        <xdr:cNvPr id="374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179351</xdr:colOff>
      <xdr:row>4</xdr:row>
      <xdr:rowOff>238126</xdr:rowOff>
    </xdr:to>
    <xdr:sp macro="" textlink="">
      <xdr:nvSpPr>
        <xdr:cNvPr id="374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265076</xdr:colOff>
      <xdr:row>4</xdr:row>
      <xdr:rowOff>238126</xdr:rowOff>
    </xdr:to>
    <xdr:sp macro="" textlink="">
      <xdr:nvSpPr>
        <xdr:cNvPr id="374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179351</xdr:colOff>
      <xdr:row>4</xdr:row>
      <xdr:rowOff>276226</xdr:rowOff>
    </xdr:to>
    <xdr:sp macro="" textlink="">
      <xdr:nvSpPr>
        <xdr:cNvPr id="374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265076</xdr:colOff>
      <xdr:row>4</xdr:row>
      <xdr:rowOff>238126</xdr:rowOff>
    </xdr:to>
    <xdr:sp macro="" textlink="">
      <xdr:nvSpPr>
        <xdr:cNvPr id="375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255551</xdr:colOff>
      <xdr:row>4</xdr:row>
      <xdr:rowOff>276226</xdr:rowOff>
    </xdr:to>
    <xdr:sp macro="" textlink="">
      <xdr:nvSpPr>
        <xdr:cNvPr id="375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255551</xdr:colOff>
      <xdr:row>4</xdr:row>
      <xdr:rowOff>238126</xdr:rowOff>
    </xdr:to>
    <xdr:sp macro="" textlink="">
      <xdr:nvSpPr>
        <xdr:cNvPr id="375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255551</xdr:colOff>
      <xdr:row>4</xdr:row>
      <xdr:rowOff>238126</xdr:rowOff>
    </xdr:to>
    <xdr:sp macro="" textlink="">
      <xdr:nvSpPr>
        <xdr:cNvPr id="375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265076</xdr:colOff>
      <xdr:row>4</xdr:row>
      <xdr:rowOff>238126</xdr:rowOff>
    </xdr:to>
    <xdr:sp macro="" textlink="">
      <xdr:nvSpPr>
        <xdr:cNvPr id="375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5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1241742</xdr:colOff>
      <xdr:row>4</xdr:row>
      <xdr:rowOff>276226</xdr:rowOff>
    </xdr:to>
    <xdr:sp macro="" textlink="">
      <xdr:nvSpPr>
        <xdr:cNvPr id="375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5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5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5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1241742</xdr:colOff>
      <xdr:row>4</xdr:row>
      <xdr:rowOff>276226</xdr:rowOff>
    </xdr:to>
    <xdr:sp macro="" textlink="">
      <xdr:nvSpPr>
        <xdr:cNvPr id="376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6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1241742</xdr:colOff>
      <xdr:row>4</xdr:row>
      <xdr:rowOff>276226</xdr:rowOff>
    </xdr:to>
    <xdr:sp macro="" textlink="">
      <xdr:nvSpPr>
        <xdr:cNvPr id="376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6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6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6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1241742</xdr:colOff>
      <xdr:row>4</xdr:row>
      <xdr:rowOff>276226</xdr:rowOff>
    </xdr:to>
    <xdr:sp macro="" textlink="">
      <xdr:nvSpPr>
        <xdr:cNvPr id="376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6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1241742</xdr:colOff>
      <xdr:row>4</xdr:row>
      <xdr:rowOff>276226</xdr:rowOff>
    </xdr:to>
    <xdr:sp macro="" textlink="">
      <xdr:nvSpPr>
        <xdr:cNvPr id="376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6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7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7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1241742</xdr:colOff>
      <xdr:row>4</xdr:row>
      <xdr:rowOff>276226</xdr:rowOff>
    </xdr:to>
    <xdr:sp macro="" textlink="">
      <xdr:nvSpPr>
        <xdr:cNvPr id="377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7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1241742</xdr:colOff>
      <xdr:row>4</xdr:row>
      <xdr:rowOff>276226</xdr:rowOff>
    </xdr:to>
    <xdr:sp macro="" textlink="">
      <xdr:nvSpPr>
        <xdr:cNvPr id="377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7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7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7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1241742</xdr:colOff>
      <xdr:row>4</xdr:row>
      <xdr:rowOff>276226</xdr:rowOff>
    </xdr:to>
    <xdr:sp macro="" textlink="">
      <xdr:nvSpPr>
        <xdr:cNvPr id="377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7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1241742</xdr:colOff>
      <xdr:row>4</xdr:row>
      <xdr:rowOff>276226</xdr:rowOff>
    </xdr:to>
    <xdr:sp macro="" textlink="">
      <xdr:nvSpPr>
        <xdr:cNvPr id="378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8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8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8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1241742</xdr:colOff>
      <xdr:row>4</xdr:row>
      <xdr:rowOff>276226</xdr:rowOff>
    </xdr:to>
    <xdr:sp macro="" textlink="">
      <xdr:nvSpPr>
        <xdr:cNvPr id="378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8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1241742</xdr:colOff>
      <xdr:row>4</xdr:row>
      <xdr:rowOff>276226</xdr:rowOff>
    </xdr:to>
    <xdr:sp macro="" textlink="">
      <xdr:nvSpPr>
        <xdr:cNvPr id="378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8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8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1241742</xdr:colOff>
      <xdr:row>4</xdr:row>
      <xdr:rowOff>238126</xdr:rowOff>
    </xdr:to>
    <xdr:sp macro="" textlink="">
      <xdr:nvSpPr>
        <xdr:cNvPr id="378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1241742</xdr:colOff>
      <xdr:row>4</xdr:row>
      <xdr:rowOff>276226</xdr:rowOff>
    </xdr:to>
    <xdr:sp macro="" textlink="">
      <xdr:nvSpPr>
        <xdr:cNvPr id="379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7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1204510</xdr:colOff>
      <xdr:row>4</xdr:row>
      <xdr:rowOff>276226</xdr:rowOff>
    </xdr:to>
    <xdr:sp macro="" textlink="">
      <xdr:nvSpPr>
        <xdr:cNvPr id="379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7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7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7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1204510</xdr:colOff>
      <xdr:row>4</xdr:row>
      <xdr:rowOff>276226</xdr:rowOff>
    </xdr:to>
    <xdr:sp macro="" textlink="">
      <xdr:nvSpPr>
        <xdr:cNvPr id="379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7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1204510</xdr:colOff>
      <xdr:row>4</xdr:row>
      <xdr:rowOff>276226</xdr:rowOff>
    </xdr:to>
    <xdr:sp macro="" textlink="">
      <xdr:nvSpPr>
        <xdr:cNvPr id="379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7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1204510</xdr:colOff>
      <xdr:row>4</xdr:row>
      <xdr:rowOff>276226</xdr:rowOff>
    </xdr:to>
    <xdr:sp macro="" textlink="">
      <xdr:nvSpPr>
        <xdr:cNvPr id="380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1204510</xdr:colOff>
      <xdr:row>4</xdr:row>
      <xdr:rowOff>276226</xdr:rowOff>
    </xdr:to>
    <xdr:sp macro="" textlink="">
      <xdr:nvSpPr>
        <xdr:cNvPr id="380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1204510</xdr:colOff>
      <xdr:row>4</xdr:row>
      <xdr:rowOff>276226</xdr:rowOff>
    </xdr:to>
    <xdr:sp macro="" textlink="">
      <xdr:nvSpPr>
        <xdr:cNvPr id="380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1204510</xdr:colOff>
      <xdr:row>4</xdr:row>
      <xdr:rowOff>276226</xdr:rowOff>
    </xdr:to>
    <xdr:sp macro="" textlink="">
      <xdr:nvSpPr>
        <xdr:cNvPr id="381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1204510</xdr:colOff>
      <xdr:row>4</xdr:row>
      <xdr:rowOff>276226</xdr:rowOff>
    </xdr:to>
    <xdr:sp macro="" textlink="">
      <xdr:nvSpPr>
        <xdr:cNvPr id="381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1204510</xdr:colOff>
      <xdr:row>4</xdr:row>
      <xdr:rowOff>276226</xdr:rowOff>
    </xdr:to>
    <xdr:sp macro="" textlink="">
      <xdr:nvSpPr>
        <xdr:cNvPr id="381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1204510</xdr:colOff>
      <xdr:row>4</xdr:row>
      <xdr:rowOff>276226</xdr:rowOff>
    </xdr:to>
    <xdr:sp macro="" textlink="">
      <xdr:nvSpPr>
        <xdr:cNvPr id="382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1204510</xdr:colOff>
      <xdr:row>4</xdr:row>
      <xdr:rowOff>276226</xdr:rowOff>
    </xdr:to>
    <xdr:sp macro="" textlink="">
      <xdr:nvSpPr>
        <xdr:cNvPr id="382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1204510</xdr:colOff>
      <xdr:row>4</xdr:row>
      <xdr:rowOff>238126</xdr:rowOff>
    </xdr:to>
    <xdr:sp macro="" textlink="">
      <xdr:nvSpPr>
        <xdr:cNvPr id="38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1204510</xdr:colOff>
      <xdr:row>4</xdr:row>
      <xdr:rowOff>276226</xdr:rowOff>
    </xdr:to>
    <xdr:sp macro="" textlink="">
      <xdr:nvSpPr>
        <xdr:cNvPr id="382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274603</xdr:colOff>
      <xdr:row>4</xdr:row>
      <xdr:rowOff>238126</xdr:rowOff>
    </xdr:to>
    <xdr:sp macro="" textlink="">
      <xdr:nvSpPr>
        <xdr:cNvPr id="382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179353</xdr:colOff>
      <xdr:row>4</xdr:row>
      <xdr:rowOff>276226</xdr:rowOff>
    </xdr:to>
    <xdr:sp macro="" textlink="">
      <xdr:nvSpPr>
        <xdr:cNvPr id="382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179353</xdr:colOff>
      <xdr:row>4</xdr:row>
      <xdr:rowOff>238126</xdr:rowOff>
    </xdr:to>
    <xdr:sp macro="" textlink="">
      <xdr:nvSpPr>
        <xdr:cNvPr id="382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179353</xdr:colOff>
      <xdr:row>4</xdr:row>
      <xdr:rowOff>238126</xdr:rowOff>
    </xdr:to>
    <xdr:sp macro="" textlink="">
      <xdr:nvSpPr>
        <xdr:cNvPr id="383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274603</xdr:colOff>
      <xdr:row>4</xdr:row>
      <xdr:rowOff>238126</xdr:rowOff>
    </xdr:to>
    <xdr:sp macro="" textlink="">
      <xdr:nvSpPr>
        <xdr:cNvPr id="383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179353</xdr:colOff>
      <xdr:row>4</xdr:row>
      <xdr:rowOff>276226</xdr:rowOff>
    </xdr:to>
    <xdr:sp macro="" textlink="">
      <xdr:nvSpPr>
        <xdr:cNvPr id="383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350803</xdr:colOff>
      <xdr:row>4</xdr:row>
      <xdr:rowOff>238126</xdr:rowOff>
    </xdr:to>
    <xdr:sp macro="" textlink="">
      <xdr:nvSpPr>
        <xdr:cNvPr id="3833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255553</xdr:colOff>
      <xdr:row>4</xdr:row>
      <xdr:rowOff>276226</xdr:rowOff>
    </xdr:to>
    <xdr:sp macro="" textlink="">
      <xdr:nvSpPr>
        <xdr:cNvPr id="383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255553</xdr:colOff>
      <xdr:row>4</xdr:row>
      <xdr:rowOff>238126</xdr:rowOff>
    </xdr:to>
    <xdr:sp macro="" textlink="">
      <xdr:nvSpPr>
        <xdr:cNvPr id="383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255553</xdr:colOff>
      <xdr:row>4</xdr:row>
      <xdr:rowOff>238126</xdr:rowOff>
    </xdr:to>
    <xdr:sp macro="" textlink="">
      <xdr:nvSpPr>
        <xdr:cNvPr id="383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350803</xdr:colOff>
      <xdr:row>4</xdr:row>
      <xdr:rowOff>238126</xdr:rowOff>
    </xdr:to>
    <xdr:sp macro="" textlink="">
      <xdr:nvSpPr>
        <xdr:cNvPr id="3837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255553</xdr:colOff>
      <xdr:row>4</xdr:row>
      <xdr:rowOff>276226</xdr:rowOff>
    </xdr:to>
    <xdr:sp macro="" textlink="">
      <xdr:nvSpPr>
        <xdr:cNvPr id="383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274603</xdr:colOff>
      <xdr:row>4</xdr:row>
      <xdr:rowOff>238126</xdr:rowOff>
    </xdr:to>
    <xdr:sp macro="" textlink="">
      <xdr:nvSpPr>
        <xdr:cNvPr id="383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179353</xdr:colOff>
      <xdr:row>4</xdr:row>
      <xdr:rowOff>276226</xdr:rowOff>
    </xdr:to>
    <xdr:sp macro="" textlink="">
      <xdr:nvSpPr>
        <xdr:cNvPr id="384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179353</xdr:colOff>
      <xdr:row>4</xdr:row>
      <xdr:rowOff>238126</xdr:rowOff>
    </xdr:to>
    <xdr:sp macro="" textlink="">
      <xdr:nvSpPr>
        <xdr:cNvPr id="384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179353</xdr:colOff>
      <xdr:row>4</xdr:row>
      <xdr:rowOff>238126</xdr:rowOff>
    </xdr:to>
    <xdr:sp macro="" textlink="">
      <xdr:nvSpPr>
        <xdr:cNvPr id="384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274603</xdr:colOff>
      <xdr:row>4</xdr:row>
      <xdr:rowOff>238126</xdr:rowOff>
    </xdr:to>
    <xdr:sp macro="" textlink="">
      <xdr:nvSpPr>
        <xdr:cNvPr id="384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179353</xdr:colOff>
      <xdr:row>4</xdr:row>
      <xdr:rowOff>276226</xdr:rowOff>
    </xdr:to>
    <xdr:sp macro="" textlink="">
      <xdr:nvSpPr>
        <xdr:cNvPr id="384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350803</xdr:colOff>
      <xdr:row>4</xdr:row>
      <xdr:rowOff>238126</xdr:rowOff>
    </xdr:to>
    <xdr:sp macro="" textlink="">
      <xdr:nvSpPr>
        <xdr:cNvPr id="3845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255553</xdr:colOff>
      <xdr:row>4</xdr:row>
      <xdr:rowOff>276226</xdr:rowOff>
    </xdr:to>
    <xdr:sp macro="" textlink="">
      <xdr:nvSpPr>
        <xdr:cNvPr id="384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255553</xdr:colOff>
      <xdr:row>4</xdr:row>
      <xdr:rowOff>238126</xdr:rowOff>
    </xdr:to>
    <xdr:sp macro="" textlink="">
      <xdr:nvSpPr>
        <xdr:cNvPr id="384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255553</xdr:colOff>
      <xdr:row>4</xdr:row>
      <xdr:rowOff>238126</xdr:rowOff>
    </xdr:to>
    <xdr:sp macro="" textlink="">
      <xdr:nvSpPr>
        <xdr:cNvPr id="384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350803</xdr:colOff>
      <xdr:row>4</xdr:row>
      <xdr:rowOff>238126</xdr:rowOff>
    </xdr:to>
    <xdr:sp macro="" textlink="">
      <xdr:nvSpPr>
        <xdr:cNvPr id="384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255553</xdr:colOff>
      <xdr:row>4</xdr:row>
      <xdr:rowOff>276226</xdr:rowOff>
    </xdr:to>
    <xdr:sp macro="" textlink="">
      <xdr:nvSpPr>
        <xdr:cNvPr id="385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274603</xdr:colOff>
      <xdr:row>4</xdr:row>
      <xdr:rowOff>238126</xdr:rowOff>
    </xdr:to>
    <xdr:sp macro="" textlink="">
      <xdr:nvSpPr>
        <xdr:cNvPr id="385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179353</xdr:colOff>
      <xdr:row>4</xdr:row>
      <xdr:rowOff>276226</xdr:rowOff>
    </xdr:to>
    <xdr:sp macro="" textlink="">
      <xdr:nvSpPr>
        <xdr:cNvPr id="385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179353</xdr:colOff>
      <xdr:row>4</xdr:row>
      <xdr:rowOff>238126</xdr:rowOff>
    </xdr:to>
    <xdr:sp macro="" textlink="">
      <xdr:nvSpPr>
        <xdr:cNvPr id="385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179353</xdr:colOff>
      <xdr:row>4</xdr:row>
      <xdr:rowOff>238126</xdr:rowOff>
    </xdr:to>
    <xdr:sp macro="" textlink="">
      <xdr:nvSpPr>
        <xdr:cNvPr id="385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274603</xdr:colOff>
      <xdr:row>4</xdr:row>
      <xdr:rowOff>238126</xdr:rowOff>
    </xdr:to>
    <xdr:sp macro="" textlink="">
      <xdr:nvSpPr>
        <xdr:cNvPr id="385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303901</xdr:rowOff>
    </xdr:from>
    <xdr:to>
      <xdr:col>10</xdr:col>
      <xdr:colOff>49953</xdr:colOff>
      <xdr:row>4</xdr:row>
      <xdr:rowOff>284852</xdr:rowOff>
    </xdr:to>
    <xdr:sp macro="" textlink="">
      <xdr:nvSpPr>
        <xdr:cNvPr id="3856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350803</xdr:colOff>
      <xdr:row>4</xdr:row>
      <xdr:rowOff>238126</xdr:rowOff>
    </xdr:to>
    <xdr:sp macro="" textlink="">
      <xdr:nvSpPr>
        <xdr:cNvPr id="3857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255553</xdr:colOff>
      <xdr:row>4</xdr:row>
      <xdr:rowOff>276226</xdr:rowOff>
    </xdr:to>
    <xdr:sp macro="" textlink="">
      <xdr:nvSpPr>
        <xdr:cNvPr id="385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86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86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86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87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87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87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87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88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88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88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89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1204509</xdr:colOff>
      <xdr:row>4</xdr:row>
      <xdr:rowOff>238126</xdr:rowOff>
    </xdr:to>
    <xdr:sp macro="" textlink="">
      <xdr:nvSpPr>
        <xdr:cNvPr id="38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1204509</xdr:colOff>
      <xdr:row>4</xdr:row>
      <xdr:rowOff>276226</xdr:rowOff>
    </xdr:to>
    <xdr:sp macro="" textlink="">
      <xdr:nvSpPr>
        <xdr:cNvPr id="389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66785</xdr:colOff>
      <xdr:row>4</xdr:row>
      <xdr:rowOff>238126</xdr:rowOff>
    </xdr:to>
    <xdr:sp macro="" textlink="">
      <xdr:nvSpPr>
        <xdr:cNvPr id="3895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1221691</xdr:colOff>
      <xdr:row>4</xdr:row>
      <xdr:rowOff>276226</xdr:rowOff>
    </xdr:to>
    <xdr:sp macro="" textlink="">
      <xdr:nvSpPr>
        <xdr:cNvPr id="389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1221691</xdr:colOff>
      <xdr:row>4</xdr:row>
      <xdr:rowOff>238126</xdr:rowOff>
    </xdr:to>
    <xdr:sp macro="" textlink="">
      <xdr:nvSpPr>
        <xdr:cNvPr id="389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1221691</xdr:colOff>
      <xdr:row>4</xdr:row>
      <xdr:rowOff>238126</xdr:rowOff>
    </xdr:to>
    <xdr:sp macro="" textlink="">
      <xdr:nvSpPr>
        <xdr:cNvPr id="389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66785</xdr:colOff>
      <xdr:row>4</xdr:row>
      <xdr:rowOff>238126</xdr:rowOff>
    </xdr:to>
    <xdr:sp macro="" textlink="">
      <xdr:nvSpPr>
        <xdr:cNvPr id="3899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1221691</xdr:colOff>
      <xdr:row>4</xdr:row>
      <xdr:rowOff>276226</xdr:rowOff>
    </xdr:to>
    <xdr:sp macro="" textlink="">
      <xdr:nvSpPr>
        <xdr:cNvPr id="390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142985</xdr:colOff>
      <xdr:row>4</xdr:row>
      <xdr:rowOff>238126</xdr:rowOff>
    </xdr:to>
    <xdr:sp macro="" textlink="">
      <xdr:nvSpPr>
        <xdr:cNvPr id="3901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47735</xdr:colOff>
      <xdr:row>4</xdr:row>
      <xdr:rowOff>276226</xdr:rowOff>
    </xdr:to>
    <xdr:sp macro="" textlink="">
      <xdr:nvSpPr>
        <xdr:cNvPr id="3902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47735</xdr:colOff>
      <xdr:row>4</xdr:row>
      <xdr:rowOff>238126</xdr:rowOff>
    </xdr:to>
    <xdr:sp macro="" textlink="">
      <xdr:nvSpPr>
        <xdr:cNvPr id="3903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47735</xdr:colOff>
      <xdr:row>4</xdr:row>
      <xdr:rowOff>238126</xdr:rowOff>
    </xdr:to>
    <xdr:sp macro="" textlink="">
      <xdr:nvSpPr>
        <xdr:cNvPr id="3904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142985</xdr:colOff>
      <xdr:row>4</xdr:row>
      <xdr:rowOff>238126</xdr:rowOff>
    </xdr:to>
    <xdr:sp macro="" textlink="">
      <xdr:nvSpPr>
        <xdr:cNvPr id="3905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47735</xdr:colOff>
      <xdr:row>4</xdr:row>
      <xdr:rowOff>276226</xdr:rowOff>
    </xdr:to>
    <xdr:sp macro="" textlink="">
      <xdr:nvSpPr>
        <xdr:cNvPr id="3906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66785</xdr:colOff>
      <xdr:row>4</xdr:row>
      <xdr:rowOff>238126</xdr:rowOff>
    </xdr:to>
    <xdr:sp macro="" textlink="">
      <xdr:nvSpPr>
        <xdr:cNvPr id="3907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1221691</xdr:colOff>
      <xdr:row>4</xdr:row>
      <xdr:rowOff>276226</xdr:rowOff>
    </xdr:to>
    <xdr:sp macro="" textlink="">
      <xdr:nvSpPr>
        <xdr:cNvPr id="390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1221691</xdr:colOff>
      <xdr:row>4</xdr:row>
      <xdr:rowOff>238126</xdr:rowOff>
    </xdr:to>
    <xdr:sp macro="" textlink="">
      <xdr:nvSpPr>
        <xdr:cNvPr id="390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1221691</xdr:colOff>
      <xdr:row>4</xdr:row>
      <xdr:rowOff>238126</xdr:rowOff>
    </xdr:to>
    <xdr:sp macro="" textlink="">
      <xdr:nvSpPr>
        <xdr:cNvPr id="391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66785</xdr:colOff>
      <xdr:row>4</xdr:row>
      <xdr:rowOff>238126</xdr:rowOff>
    </xdr:to>
    <xdr:sp macro="" textlink="">
      <xdr:nvSpPr>
        <xdr:cNvPr id="391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1221691</xdr:colOff>
      <xdr:row>4</xdr:row>
      <xdr:rowOff>276226</xdr:rowOff>
    </xdr:to>
    <xdr:sp macro="" textlink="">
      <xdr:nvSpPr>
        <xdr:cNvPr id="391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142985</xdr:colOff>
      <xdr:row>4</xdr:row>
      <xdr:rowOff>238126</xdr:rowOff>
    </xdr:to>
    <xdr:sp macro="" textlink="">
      <xdr:nvSpPr>
        <xdr:cNvPr id="3913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47735</xdr:colOff>
      <xdr:row>4</xdr:row>
      <xdr:rowOff>276226</xdr:rowOff>
    </xdr:to>
    <xdr:sp macro="" textlink="">
      <xdr:nvSpPr>
        <xdr:cNvPr id="3914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47735</xdr:colOff>
      <xdr:row>4</xdr:row>
      <xdr:rowOff>238126</xdr:rowOff>
    </xdr:to>
    <xdr:sp macro="" textlink="">
      <xdr:nvSpPr>
        <xdr:cNvPr id="3915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47735</xdr:colOff>
      <xdr:row>4</xdr:row>
      <xdr:rowOff>238126</xdr:rowOff>
    </xdr:to>
    <xdr:sp macro="" textlink="">
      <xdr:nvSpPr>
        <xdr:cNvPr id="3916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142985</xdr:colOff>
      <xdr:row>4</xdr:row>
      <xdr:rowOff>238126</xdr:rowOff>
    </xdr:to>
    <xdr:sp macro="" textlink="">
      <xdr:nvSpPr>
        <xdr:cNvPr id="3917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47735</xdr:colOff>
      <xdr:row>4</xdr:row>
      <xdr:rowOff>276226</xdr:rowOff>
    </xdr:to>
    <xdr:sp macro="" textlink="">
      <xdr:nvSpPr>
        <xdr:cNvPr id="3918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66785</xdr:colOff>
      <xdr:row>4</xdr:row>
      <xdr:rowOff>238126</xdr:rowOff>
    </xdr:to>
    <xdr:sp macro="" textlink="">
      <xdr:nvSpPr>
        <xdr:cNvPr id="3919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1221691</xdr:colOff>
      <xdr:row>4</xdr:row>
      <xdr:rowOff>276226</xdr:rowOff>
    </xdr:to>
    <xdr:sp macro="" textlink="">
      <xdr:nvSpPr>
        <xdr:cNvPr id="392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1221691</xdr:colOff>
      <xdr:row>4</xdr:row>
      <xdr:rowOff>238126</xdr:rowOff>
    </xdr:to>
    <xdr:sp macro="" textlink="">
      <xdr:nvSpPr>
        <xdr:cNvPr id="392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1221691</xdr:colOff>
      <xdr:row>4</xdr:row>
      <xdr:rowOff>238126</xdr:rowOff>
    </xdr:to>
    <xdr:sp macro="" textlink="">
      <xdr:nvSpPr>
        <xdr:cNvPr id="392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1221691</xdr:colOff>
      <xdr:row>4</xdr:row>
      <xdr:rowOff>276226</xdr:rowOff>
    </xdr:to>
    <xdr:sp macro="" textlink="">
      <xdr:nvSpPr>
        <xdr:cNvPr id="392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142985</xdr:colOff>
      <xdr:row>4</xdr:row>
      <xdr:rowOff>238126</xdr:rowOff>
    </xdr:to>
    <xdr:sp macro="" textlink="">
      <xdr:nvSpPr>
        <xdr:cNvPr id="3924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11</xdr:col>
      <xdr:colOff>47735</xdr:colOff>
      <xdr:row>4</xdr:row>
      <xdr:rowOff>276226</xdr:rowOff>
    </xdr:to>
    <xdr:sp macro="" textlink="">
      <xdr:nvSpPr>
        <xdr:cNvPr id="3925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47735</xdr:colOff>
      <xdr:row>4</xdr:row>
      <xdr:rowOff>238126</xdr:rowOff>
    </xdr:to>
    <xdr:sp macro="" textlink="">
      <xdr:nvSpPr>
        <xdr:cNvPr id="3926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2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910070</xdr:colOff>
      <xdr:row>4</xdr:row>
      <xdr:rowOff>276226</xdr:rowOff>
    </xdr:to>
    <xdr:sp macro="" textlink="">
      <xdr:nvSpPr>
        <xdr:cNvPr id="392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2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3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3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910070</xdr:colOff>
      <xdr:row>4</xdr:row>
      <xdr:rowOff>276226</xdr:rowOff>
    </xdr:to>
    <xdr:sp macro="" textlink="">
      <xdr:nvSpPr>
        <xdr:cNvPr id="393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3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910070</xdr:colOff>
      <xdr:row>4</xdr:row>
      <xdr:rowOff>276226</xdr:rowOff>
    </xdr:to>
    <xdr:sp macro="" textlink="">
      <xdr:nvSpPr>
        <xdr:cNvPr id="393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3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3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3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910070</xdr:colOff>
      <xdr:row>4</xdr:row>
      <xdr:rowOff>276226</xdr:rowOff>
    </xdr:to>
    <xdr:sp macro="" textlink="">
      <xdr:nvSpPr>
        <xdr:cNvPr id="393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3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910070</xdr:colOff>
      <xdr:row>4</xdr:row>
      <xdr:rowOff>276226</xdr:rowOff>
    </xdr:to>
    <xdr:sp macro="" textlink="">
      <xdr:nvSpPr>
        <xdr:cNvPr id="394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4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4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4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910070</xdr:colOff>
      <xdr:row>4</xdr:row>
      <xdr:rowOff>276226</xdr:rowOff>
    </xdr:to>
    <xdr:sp macro="" textlink="">
      <xdr:nvSpPr>
        <xdr:cNvPr id="394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4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910070</xdr:colOff>
      <xdr:row>4</xdr:row>
      <xdr:rowOff>276226</xdr:rowOff>
    </xdr:to>
    <xdr:sp macro="" textlink="">
      <xdr:nvSpPr>
        <xdr:cNvPr id="394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4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4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4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910070</xdr:colOff>
      <xdr:row>4</xdr:row>
      <xdr:rowOff>276226</xdr:rowOff>
    </xdr:to>
    <xdr:sp macro="" textlink="">
      <xdr:nvSpPr>
        <xdr:cNvPr id="395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5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910070</xdr:colOff>
      <xdr:row>4</xdr:row>
      <xdr:rowOff>276226</xdr:rowOff>
    </xdr:to>
    <xdr:sp macro="" textlink="">
      <xdr:nvSpPr>
        <xdr:cNvPr id="395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5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5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5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910070</xdr:colOff>
      <xdr:row>4</xdr:row>
      <xdr:rowOff>276226</xdr:rowOff>
    </xdr:to>
    <xdr:sp macro="" textlink="">
      <xdr:nvSpPr>
        <xdr:cNvPr id="395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5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910070</xdr:colOff>
      <xdr:row>4</xdr:row>
      <xdr:rowOff>276226</xdr:rowOff>
    </xdr:to>
    <xdr:sp macro="" textlink="">
      <xdr:nvSpPr>
        <xdr:cNvPr id="395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5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910070</xdr:colOff>
      <xdr:row>4</xdr:row>
      <xdr:rowOff>238126</xdr:rowOff>
    </xdr:to>
    <xdr:sp macro="" textlink="">
      <xdr:nvSpPr>
        <xdr:cNvPr id="396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1202639</xdr:colOff>
      <xdr:row>4</xdr:row>
      <xdr:rowOff>238126</xdr:rowOff>
    </xdr:to>
    <xdr:sp macro="" textlink="">
      <xdr:nvSpPr>
        <xdr:cNvPr id="39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1126439</xdr:colOff>
      <xdr:row>4</xdr:row>
      <xdr:rowOff>276226</xdr:rowOff>
    </xdr:to>
    <xdr:sp macro="" textlink="">
      <xdr:nvSpPr>
        <xdr:cNvPr id="396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1126439</xdr:colOff>
      <xdr:row>4</xdr:row>
      <xdr:rowOff>238126</xdr:rowOff>
    </xdr:to>
    <xdr:sp macro="" textlink="">
      <xdr:nvSpPr>
        <xdr:cNvPr id="396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1126439</xdr:colOff>
      <xdr:row>4</xdr:row>
      <xdr:rowOff>238126</xdr:rowOff>
    </xdr:to>
    <xdr:sp macro="" textlink="">
      <xdr:nvSpPr>
        <xdr:cNvPr id="396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1202639</xdr:colOff>
      <xdr:row>4</xdr:row>
      <xdr:rowOff>238126</xdr:rowOff>
    </xdr:to>
    <xdr:sp macro="" textlink="">
      <xdr:nvSpPr>
        <xdr:cNvPr id="39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1126439</xdr:colOff>
      <xdr:row>4</xdr:row>
      <xdr:rowOff>276226</xdr:rowOff>
    </xdr:to>
    <xdr:sp macro="" textlink="">
      <xdr:nvSpPr>
        <xdr:cNvPr id="396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1202639</xdr:colOff>
      <xdr:row>4</xdr:row>
      <xdr:rowOff>238126</xdr:rowOff>
    </xdr:to>
    <xdr:sp macro="" textlink="">
      <xdr:nvSpPr>
        <xdr:cNvPr id="39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1202639</xdr:colOff>
      <xdr:row>4</xdr:row>
      <xdr:rowOff>276226</xdr:rowOff>
    </xdr:to>
    <xdr:sp macro="" textlink="">
      <xdr:nvSpPr>
        <xdr:cNvPr id="3968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1202639</xdr:colOff>
      <xdr:row>4</xdr:row>
      <xdr:rowOff>238126</xdr:rowOff>
    </xdr:to>
    <xdr:sp macro="" textlink="">
      <xdr:nvSpPr>
        <xdr:cNvPr id="39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1202639</xdr:colOff>
      <xdr:row>4</xdr:row>
      <xdr:rowOff>238126</xdr:rowOff>
    </xdr:to>
    <xdr:sp macro="" textlink="">
      <xdr:nvSpPr>
        <xdr:cNvPr id="39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1202639</xdr:colOff>
      <xdr:row>4</xdr:row>
      <xdr:rowOff>238126</xdr:rowOff>
    </xdr:to>
    <xdr:sp macro="" textlink="">
      <xdr:nvSpPr>
        <xdr:cNvPr id="39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1202639</xdr:colOff>
      <xdr:row>4</xdr:row>
      <xdr:rowOff>276226</xdr:rowOff>
    </xdr:to>
    <xdr:sp macro="" textlink="">
      <xdr:nvSpPr>
        <xdr:cNvPr id="3972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1202639</xdr:colOff>
      <xdr:row>4</xdr:row>
      <xdr:rowOff>238126</xdr:rowOff>
    </xdr:to>
    <xdr:sp macro="" textlink="">
      <xdr:nvSpPr>
        <xdr:cNvPr id="39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1126439</xdr:colOff>
      <xdr:row>4</xdr:row>
      <xdr:rowOff>276226</xdr:rowOff>
    </xdr:to>
    <xdr:sp macro="" textlink="">
      <xdr:nvSpPr>
        <xdr:cNvPr id="397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1126439</xdr:colOff>
      <xdr:row>4</xdr:row>
      <xdr:rowOff>238126</xdr:rowOff>
    </xdr:to>
    <xdr:sp macro="" textlink="">
      <xdr:nvSpPr>
        <xdr:cNvPr id="397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1126439</xdr:colOff>
      <xdr:row>4</xdr:row>
      <xdr:rowOff>238126</xdr:rowOff>
    </xdr:to>
    <xdr:sp macro="" textlink="">
      <xdr:nvSpPr>
        <xdr:cNvPr id="397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1202639</xdr:colOff>
      <xdr:row>4</xdr:row>
      <xdr:rowOff>238126</xdr:rowOff>
    </xdr:to>
    <xdr:sp macro="" textlink="">
      <xdr:nvSpPr>
        <xdr:cNvPr id="39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1126439</xdr:colOff>
      <xdr:row>4</xdr:row>
      <xdr:rowOff>276226</xdr:rowOff>
    </xdr:to>
    <xdr:sp macro="" textlink="">
      <xdr:nvSpPr>
        <xdr:cNvPr id="397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1202639</xdr:colOff>
      <xdr:row>4</xdr:row>
      <xdr:rowOff>238126</xdr:rowOff>
    </xdr:to>
    <xdr:sp macro="" textlink="">
      <xdr:nvSpPr>
        <xdr:cNvPr id="39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1202639</xdr:colOff>
      <xdr:row>4</xdr:row>
      <xdr:rowOff>276226</xdr:rowOff>
    </xdr:to>
    <xdr:sp macro="" textlink="">
      <xdr:nvSpPr>
        <xdr:cNvPr id="3980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1202639</xdr:colOff>
      <xdr:row>4</xdr:row>
      <xdr:rowOff>238126</xdr:rowOff>
    </xdr:to>
    <xdr:sp macro="" textlink="">
      <xdr:nvSpPr>
        <xdr:cNvPr id="39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1202639</xdr:colOff>
      <xdr:row>4</xdr:row>
      <xdr:rowOff>238126</xdr:rowOff>
    </xdr:to>
    <xdr:sp macro="" textlink="">
      <xdr:nvSpPr>
        <xdr:cNvPr id="39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1202639</xdr:colOff>
      <xdr:row>4</xdr:row>
      <xdr:rowOff>238126</xdr:rowOff>
    </xdr:to>
    <xdr:sp macro="" textlink="">
      <xdr:nvSpPr>
        <xdr:cNvPr id="39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1202639</xdr:colOff>
      <xdr:row>4</xdr:row>
      <xdr:rowOff>276226</xdr:rowOff>
    </xdr:to>
    <xdr:sp macro="" textlink="">
      <xdr:nvSpPr>
        <xdr:cNvPr id="3984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1202639</xdr:colOff>
      <xdr:row>4</xdr:row>
      <xdr:rowOff>238126</xdr:rowOff>
    </xdr:to>
    <xdr:sp macro="" textlink="">
      <xdr:nvSpPr>
        <xdr:cNvPr id="39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1126439</xdr:colOff>
      <xdr:row>4</xdr:row>
      <xdr:rowOff>276226</xdr:rowOff>
    </xdr:to>
    <xdr:sp macro="" textlink="">
      <xdr:nvSpPr>
        <xdr:cNvPr id="398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1126439</xdr:colOff>
      <xdr:row>4</xdr:row>
      <xdr:rowOff>238126</xdr:rowOff>
    </xdr:to>
    <xdr:sp macro="" textlink="">
      <xdr:nvSpPr>
        <xdr:cNvPr id="398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1126439</xdr:colOff>
      <xdr:row>4</xdr:row>
      <xdr:rowOff>238126</xdr:rowOff>
    </xdr:to>
    <xdr:sp macro="" textlink="">
      <xdr:nvSpPr>
        <xdr:cNvPr id="398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10</xdr:col>
      <xdr:colOff>1202639</xdr:colOff>
      <xdr:row>4</xdr:row>
      <xdr:rowOff>238126</xdr:rowOff>
    </xdr:to>
    <xdr:sp macro="" textlink="">
      <xdr:nvSpPr>
        <xdr:cNvPr id="39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10</xdr:col>
      <xdr:colOff>1126439</xdr:colOff>
      <xdr:row>4</xdr:row>
      <xdr:rowOff>276226</xdr:rowOff>
    </xdr:to>
    <xdr:sp macro="" textlink="">
      <xdr:nvSpPr>
        <xdr:cNvPr id="399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303901</xdr:rowOff>
    </xdr:from>
    <xdr:to>
      <xdr:col>11</xdr:col>
      <xdr:colOff>49953</xdr:colOff>
      <xdr:row>4</xdr:row>
      <xdr:rowOff>284852</xdr:rowOff>
    </xdr:to>
    <xdr:sp macro="" textlink="">
      <xdr:nvSpPr>
        <xdr:cNvPr id="3991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399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476498</xdr:colOff>
      <xdr:row>4</xdr:row>
      <xdr:rowOff>276226</xdr:rowOff>
    </xdr:to>
    <xdr:sp macro="" textlink="">
      <xdr:nvSpPr>
        <xdr:cNvPr id="399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399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399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399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476498</xdr:colOff>
      <xdr:row>4</xdr:row>
      <xdr:rowOff>276226</xdr:rowOff>
    </xdr:to>
    <xdr:sp macro="" textlink="">
      <xdr:nvSpPr>
        <xdr:cNvPr id="399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399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476498</xdr:colOff>
      <xdr:row>4</xdr:row>
      <xdr:rowOff>276226</xdr:rowOff>
    </xdr:to>
    <xdr:sp macro="" textlink="">
      <xdr:nvSpPr>
        <xdr:cNvPr id="399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0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0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0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476498</xdr:colOff>
      <xdr:row>4</xdr:row>
      <xdr:rowOff>276226</xdr:rowOff>
    </xdr:to>
    <xdr:sp macro="" textlink="">
      <xdr:nvSpPr>
        <xdr:cNvPr id="400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0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476498</xdr:colOff>
      <xdr:row>4</xdr:row>
      <xdr:rowOff>276226</xdr:rowOff>
    </xdr:to>
    <xdr:sp macro="" textlink="">
      <xdr:nvSpPr>
        <xdr:cNvPr id="400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0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0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476498</xdr:colOff>
      <xdr:row>4</xdr:row>
      <xdr:rowOff>276226</xdr:rowOff>
    </xdr:to>
    <xdr:sp macro="" textlink="">
      <xdr:nvSpPr>
        <xdr:cNvPr id="400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1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476498</xdr:colOff>
      <xdr:row>4</xdr:row>
      <xdr:rowOff>276226</xdr:rowOff>
    </xdr:to>
    <xdr:sp macro="" textlink="">
      <xdr:nvSpPr>
        <xdr:cNvPr id="401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1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1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1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476498</xdr:colOff>
      <xdr:row>4</xdr:row>
      <xdr:rowOff>276226</xdr:rowOff>
    </xdr:to>
    <xdr:sp macro="" textlink="">
      <xdr:nvSpPr>
        <xdr:cNvPr id="401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1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476498</xdr:colOff>
      <xdr:row>4</xdr:row>
      <xdr:rowOff>276226</xdr:rowOff>
    </xdr:to>
    <xdr:sp macro="" textlink="">
      <xdr:nvSpPr>
        <xdr:cNvPr id="401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1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1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2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476498</xdr:colOff>
      <xdr:row>4</xdr:row>
      <xdr:rowOff>276226</xdr:rowOff>
    </xdr:to>
    <xdr:sp macro="" textlink="">
      <xdr:nvSpPr>
        <xdr:cNvPr id="402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2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476498</xdr:colOff>
      <xdr:row>4</xdr:row>
      <xdr:rowOff>276226</xdr:rowOff>
    </xdr:to>
    <xdr:sp macro="" textlink="">
      <xdr:nvSpPr>
        <xdr:cNvPr id="402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2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2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476498</xdr:colOff>
      <xdr:row>4</xdr:row>
      <xdr:rowOff>238126</xdr:rowOff>
    </xdr:to>
    <xdr:sp macro="" textlink="">
      <xdr:nvSpPr>
        <xdr:cNvPr id="402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476498</xdr:colOff>
      <xdr:row>4</xdr:row>
      <xdr:rowOff>276226</xdr:rowOff>
    </xdr:to>
    <xdr:sp macro="" textlink="">
      <xdr:nvSpPr>
        <xdr:cNvPr id="402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933804</xdr:colOff>
      <xdr:row>4</xdr:row>
      <xdr:rowOff>238126</xdr:rowOff>
    </xdr:to>
    <xdr:sp macro="" textlink="">
      <xdr:nvSpPr>
        <xdr:cNvPr id="4028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808003</xdr:colOff>
      <xdr:row>4</xdr:row>
      <xdr:rowOff>276226</xdr:rowOff>
    </xdr:to>
    <xdr:sp macro="" textlink="">
      <xdr:nvSpPr>
        <xdr:cNvPr id="4029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808003</xdr:colOff>
      <xdr:row>4</xdr:row>
      <xdr:rowOff>238126</xdr:rowOff>
    </xdr:to>
    <xdr:sp macro="" textlink="">
      <xdr:nvSpPr>
        <xdr:cNvPr id="4030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808003</xdr:colOff>
      <xdr:row>4</xdr:row>
      <xdr:rowOff>238126</xdr:rowOff>
    </xdr:to>
    <xdr:sp macro="" textlink="">
      <xdr:nvSpPr>
        <xdr:cNvPr id="4031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933804</xdr:colOff>
      <xdr:row>4</xdr:row>
      <xdr:rowOff>238126</xdr:rowOff>
    </xdr:to>
    <xdr:sp macro="" textlink="">
      <xdr:nvSpPr>
        <xdr:cNvPr id="403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808003</xdr:colOff>
      <xdr:row>4</xdr:row>
      <xdr:rowOff>276226</xdr:rowOff>
    </xdr:to>
    <xdr:sp macro="" textlink="">
      <xdr:nvSpPr>
        <xdr:cNvPr id="4033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964407</xdr:colOff>
      <xdr:row>4</xdr:row>
      <xdr:rowOff>238126</xdr:rowOff>
    </xdr:to>
    <xdr:sp macro="" textlink="">
      <xdr:nvSpPr>
        <xdr:cNvPr id="4034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914754</xdr:colOff>
      <xdr:row>4</xdr:row>
      <xdr:rowOff>276226</xdr:rowOff>
    </xdr:to>
    <xdr:sp macro="" textlink="">
      <xdr:nvSpPr>
        <xdr:cNvPr id="4035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914754</xdr:colOff>
      <xdr:row>4</xdr:row>
      <xdr:rowOff>238126</xdr:rowOff>
    </xdr:to>
    <xdr:sp macro="" textlink="">
      <xdr:nvSpPr>
        <xdr:cNvPr id="4036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914754</xdr:colOff>
      <xdr:row>4</xdr:row>
      <xdr:rowOff>238126</xdr:rowOff>
    </xdr:to>
    <xdr:sp macro="" textlink="">
      <xdr:nvSpPr>
        <xdr:cNvPr id="4037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964407</xdr:colOff>
      <xdr:row>4</xdr:row>
      <xdr:rowOff>238126</xdr:rowOff>
    </xdr:to>
    <xdr:sp macro="" textlink="">
      <xdr:nvSpPr>
        <xdr:cNvPr id="4038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914754</xdr:colOff>
      <xdr:row>4</xdr:row>
      <xdr:rowOff>276226</xdr:rowOff>
    </xdr:to>
    <xdr:sp macro="" textlink="">
      <xdr:nvSpPr>
        <xdr:cNvPr id="4039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933804</xdr:colOff>
      <xdr:row>4</xdr:row>
      <xdr:rowOff>238126</xdr:rowOff>
    </xdr:to>
    <xdr:sp macro="" textlink="">
      <xdr:nvSpPr>
        <xdr:cNvPr id="404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808003</xdr:colOff>
      <xdr:row>4</xdr:row>
      <xdr:rowOff>276226</xdr:rowOff>
    </xdr:to>
    <xdr:sp macro="" textlink="">
      <xdr:nvSpPr>
        <xdr:cNvPr id="4041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808003</xdr:colOff>
      <xdr:row>4</xdr:row>
      <xdr:rowOff>238126</xdr:rowOff>
    </xdr:to>
    <xdr:sp macro="" textlink="">
      <xdr:nvSpPr>
        <xdr:cNvPr id="4042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808003</xdr:colOff>
      <xdr:row>4</xdr:row>
      <xdr:rowOff>238126</xdr:rowOff>
    </xdr:to>
    <xdr:sp macro="" textlink="">
      <xdr:nvSpPr>
        <xdr:cNvPr id="4043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933804</xdr:colOff>
      <xdr:row>4</xdr:row>
      <xdr:rowOff>238126</xdr:rowOff>
    </xdr:to>
    <xdr:sp macro="" textlink="">
      <xdr:nvSpPr>
        <xdr:cNvPr id="404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808003</xdr:colOff>
      <xdr:row>4</xdr:row>
      <xdr:rowOff>276226</xdr:rowOff>
    </xdr:to>
    <xdr:sp macro="" textlink="">
      <xdr:nvSpPr>
        <xdr:cNvPr id="4045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964407</xdr:colOff>
      <xdr:row>4</xdr:row>
      <xdr:rowOff>238126</xdr:rowOff>
    </xdr:to>
    <xdr:sp macro="" textlink="">
      <xdr:nvSpPr>
        <xdr:cNvPr id="4046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914754</xdr:colOff>
      <xdr:row>4</xdr:row>
      <xdr:rowOff>276226</xdr:rowOff>
    </xdr:to>
    <xdr:sp macro="" textlink="">
      <xdr:nvSpPr>
        <xdr:cNvPr id="4047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914754</xdr:colOff>
      <xdr:row>4</xdr:row>
      <xdr:rowOff>238126</xdr:rowOff>
    </xdr:to>
    <xdr:sp macro="" textlink="">
      <xdr:nvSpPr>
        <xdr:cNvPr id="4048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914754</xdr:colOff>
      <xdr:row>4</xdr:row>
      <xdr:rowOff>238126</xdr:rowOff>
    </xdr:to>
    <xdr:sp macro="" textlink="">
      <xdr:nvSpPr>
        <xdr:cNvPr id="4049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964407</xdr:colOff>
      <xdr:row>4</xdr:row>
      <xdr:rowOff>238126</xdr:rowOff>
    </xdr:to>
    <xdr:sp macro="" textlink="">
      <xdr:nvSpPr>
        <xdr:cNvPr id="4050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914754</xdr:colOff>
      <xdr:row>4</xdr:row>
      <xdr:rowOff>276226</xdr:rowOff>
    </xdr:to>
    <xdr:sp macro="" textlink="">
      <xdr:nvSpPr>
        <xdr:cNvPr id="4051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933804</xdr:colOff>
      <xdr:row>4</xdr:row>
      <xdr:rowOff>238126</xdr:rowOff>
    </xdr:to>
    <xdr:sp macro="" textlink="">
      <xdr:nvSpPr>
        <xdr:cNvPr id="405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808003</xdr:colOff>
      <xdr:row>4</xdr:row>
      <xdr:rowOff>276226</xdr:rowOff>
    </xdr:to>
    <xdr:sp macro="" textlink="">
      <xdr:nvSpPr>
        <xdr:cNvPr id="4053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933804</xdr:colOff>
      <xdr:row>4</xdr:row>
      <xdr:rowOff>238126</xdr:rowOff>
    </xdr:to>
    <xdr:sp macro="" textlink="">
      <xdr:nvSpPr>
        <xdr:cNvPr id="405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964407</xdr:colOff>
      <xdr:row>4</xdr:row>
      <xdr:rowOff>238126</xdr:rowOff>
    </xdr:to>
    <xdr:sp macro="" textlink="">
      <xdr:nvSpPr>
        <xdr:cNvPr id="4055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914754</xdr:colOff>
      <xdr:row>4</xdr:row>
      <xdr:rowOff>276226</xdr:rowOff>
    </xdr:to>
    <xdr:sp macro="" textlink="">
      <xdr:nvSpPr>
        <xdr:cNvPr id="4056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5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05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5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6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6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06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6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06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6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6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06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6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07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7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7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7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07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7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07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7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7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7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08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8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08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8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8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8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08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8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08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08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695435</xdr:colOff>
      <xdr:row>4</xdr:row>
      <xdr:rowOff>238126</xdr:rowOff>
    </xdr:to>
    <xdr:sp macro="" textlink="">
      <xdr:nvSpPr>
        <xdr:cNvPr id="409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600185</xdr:colOff>
      <xdr:row>4</xdr:row>
      <xdr:rowOff>276226</xdr:rowOff>
    </xdr:to>
    <xdr:sp macro="" textlink="">
      <xdr:nvSpPr>
        <xdr:cNvPr id="4091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600185</xdr:colOff>
      <xdr:row>4</xdr:row>
      <xdr:rowOff>238126</xdr:rowOff>
    </xdr:to>
    <xdr:sp macro="" textlink="">
      <xdr:nvSpPr>
        <xdr:cNvPr id="409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600185</xdr:colOff>
      <xdr:row>4</xdr:row>
      <xdr:rowOff>238126</xdr:rowOff>
    </xdr:to>
    <xdr:sp macro="" textlink="">
      <xdr:nvSpPr>
        <xdr:cNvPr id="409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695435</xdr:colOff>
      <xdr:row>4</xdr:row>
      <xdr:rowOff>238126</xdr:rowOff>
    </xdr:to>
    <xdr:sp macro="" textlink="">
      <xdr:nvSpPr>
        <xdr:cNvPr id="409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600185</xdr:colOff>
      <xdr:row>4</xdr:row>
      <xdr:rowOff>276226</xdr:rowOff>
    </xdr:to>
    <xdr:sp macro="" textlink="">
      <xdr:nvSpPr>
        <xdr:cNvPr id="4095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771635</xdr:colOff>
      <xdr:row>4</xdr:row>
      <xdr:rowOff>238126</xdr:rowOff>
    </xdr:to>
    <xdr:sp macro="" textlink="">
      <xdr:nvSpPr>
        <xdr:cNvPr id="4096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676385</xdr:colOff>
      <xdr:row>4</xdr:row>
      <xdr:rowOff>276226</xdr:rowOff>
    </xdr:to>
    <xdr:sp macro="" textlink="">
      <xdr:nvSpPr>
        <xdr:cNvPr id="4097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676385</xdr:colOff>
      <xdr:row>4</xdr:row>
      <xdr:rowOff>238126</xdr:rowOff>
    </xdr:to>
    <xdr:sp macro="" textlink="">
      <xdr:nvSpPr>
        <xdr:cNvPr id="4098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676385</xdr:colOff>
      <xdr:row>4</xdr:row>
      <xdr:rowOff>238126</xdr:rowOff>
    </xdr:to>
    <xdr:sp macro="" textlink="">
      <xdr:nvSpPr>
        <xdr:cNvPr id="4099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771635</xdr:colOff>
      <xdr:row>4</xdr:row>
      <xdr:rowOff>238126</xdr:rowOff>
    </xdr:to>
    <xdr:sp macro="" textlink="">
      <xdr:nvSpPr>
        <xdr:cNvPr id="4100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676385</xdr:colOff>
      <xdr:row>4</xdr:row>
      <xdr:rowOff>276226</xdr:rowOff>
    </xdr:to>
    <xdr:sp macro="" textlink="">
      <xdr:nvSpPr>
        <xdr:cNvPr id="4101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695435</xdr:colOff>
      <xdr:row>4</xdr:row>
      <xdr:rowOff>238126</xdr:rowOff>
    </xdr:to>
    <xdr:sp macro="" textlink="">
      <xdr:nvSpPr>
        <xdr:cNvPr id="410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600185</xdr:colOff>
      <xdr:row>4</xdr:row>
      <xdr:rowOff>276226</xdr:rowOff>
    </xdr:to>
    <xdr:sp macro="" textlink="">
      <xdr:nvSpPr>
        <xdr:cNvPr id="4103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600185</xdr:colOff>
      <xdr:row>4</xdr:row>
      <xdr:rowOff>238126</xdr:rowOff>
    </xdr:to>
    <xdr:sp macro="" textlink="">
      <xdr:nvSpPr>
        <xdr:cNvPr id="410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600185</xdr:colOff>
      <xdr:row>4</xdr:row>
      <xdr:rowOff>238126</xdr:rowOff>
    </xdr:to>
    <xdr:sp macro="" textlink="">
      <xdr:nvSpPr>
        <xdr:cNvPr id="410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695435</xdr:colOff>
      <xdr:row>4</xdr:row>
      <xdr:rowOff>238126</xdr:rowOff>
    </xdr:to>
    <xdr:sp macro="" textlink="">
      <xdr:nvSpPr>
        <xdr:cNvPr id="410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600185</xdr:colOff>
      <xdr:row>4</xdr:row>
      <xdr:rowOff>276226</xdr:rowOff>
    </xdr:to>
    <xdr:sp macro="" textlink="">
      <xdr:nvSpPr>
        <xdr:cNvPr id="4107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771635</xdr:colOff>
      <xdr:row>4</xdr:row>
      <xdr:rowOff>238126</xdr:rowOff>
    </xdr:to>
    <xdr:sp macro="" textlink="">
      <xdr:nvSpPr>
        <xdr:cNvPr id="4108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676385</xdr:colOff>
      <xdr:row>4</xdr:row>
      <xdr:rowOff>276226</xdr:rowOff>
    </xdr:to>
    <xdr:sp macro="" textlink="">
      <xdr:nvSpPr>
        <xdr:cNvPr id="4109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676385</xdr:colOff>
      <xdr:row>4</xdr:row>
      <xdr:rowOff>238126</xdr:rowOff>
    </xdr:to>
    <xdr:sp macro="" textlink="">
      <xdr:nvSpPr>
        <xdr:cNvPr id="4110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676385</xdr:colOff>
      <xdr:row>4</xdr:row>
      <xdr:rowOff>238126</xdr:rowOff>
    </xdr:to>
    <xdr:sp macro="" textlink="">
      <xdr:nvSpPr>
        <xdr:cNvPr id="4111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771635</xdr:colOff>
      <xdr:row>4</xdr:row>
      <xdr:rowOff>238126</xdr:rowOff>
    </xdr:to>
    <xdr:sp macro="" textlink="">
      <xdr:nvSpPr>
        <xdr:cNvPr id="4112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676385</xdr:colOff>
      <xdr:row>4</xdr:row>
      <xdr:rowOff>276226</xdr:rowOff>
    </xdr:to>
    <xdr:sp macro="" textlink="">
      <xdr:nvSpPr>
        <xdr:cNvPr id="4113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695435</xdr:colOff>
      <xdr:row>4</xdr:row>
      <xdr:rowOff>238126</xdr:rowOff>
    </xdr:to>
    <xdr:sp macro="" textlink="">
      <xdr:nvSpPr>
        <xdr:cNvPr id="411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600185</xdr:colOff>
      <xdr:row>4</xdr:row>
      <xdr:rowOff>276226</xdr:rowOff>
    </xdr:to>
    <xdr:sp macro="" textlink="">
      <xdr:nvSpPr>
        <xdr:cNvPr id="4115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600185</xdr:colOff>
      <xdr:row>4</xdr:row>
      <xdr:rowOff>238126</xdr:rowOff>
    </xdr:to>
    <xdr:sp macro="" textlink="">
      <xdr:nvSpPr>
        <xdr:cNvPr id="411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600185</xdr:colOff>
      <xdr:row>4</xdr:row>
      <xdr:rowOff>238126</xdr:rowOff>
    </xdr:to>
    <xdr:sp macro="" textlink="">
      <xdr:nvSpPr>
        <xdr:cNvPr id="411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695435</xdr:colOff>
      <xdr:row>4</xdr:row>
      <xdr:rowOff>238126</xdr:rowOff>
    </xdr:to>
    <xdr:sp macro="" textlink="">
      <xdr:nvSpPr>
        <xdr:cNvPr id="4118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771635</xdr:colOff>
      <xdr:row>4</xdr:row>
      <xdr:rowOff>238126</xdr:rowOff>
    </xdr:to>
    <xdr:sp macro="" textlink="">
      <xdr:nvSpPr>
        <xdr:cNvPr id="4119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676385</xdr:colOff>
      <xdr:row>4</xdr:row>
      <xdr:rowOff>276226</xdr:rowOff>
    </xdr:to>
    <xdr:sp macro="" textlink="">
      <xdr:nvSpPr>
        <xdr:cNvPr id="4120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12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12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12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13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13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13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14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14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14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15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15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1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15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265077</xdr:colOff>
      <xdr:row>4</xdr:row>
      <xdr:rowOff>238126</xdr:rowOff>
    </xdr:to>
    <xdr:sp macro="" textlink="">
      <xdr:nvSpPr>
        <xdr:cNvPr id="415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179352</xdr:colOff>
      <xdr:row>4</xdr:row>
      <xdr:rowOff>276226</xdr:rowOff>
    </xdr:to>
    <xdr:sp macro="" textlink="">
      <xdr:nvSpPr>
        <xdr:cNvPr id="415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179352</xdr:colOff>
      <xdr:row>4</xdr:row>
      <xdr:rowOff>238126</xdr:rowOff>
    </xdr:to>
    <xdr:sp macro="" textlink="">
      <xdr:nvSpPr>
        <xdr:cNvPr id="415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179352</xdr:colOff>
      <xdr:row>4</xdr:row>
      <xdr:rowOff>238126</xdr:rowOff>
    </xdr:to>
    <xdr:sp macro="" textlink="">
      <xdr:nvSpPr>
        <xdr:cNvPr id="416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265077</xdr:colOff>
      <xdr:row>4</xdr:row>
      <xdr:rowOff>238126</xdr:rowOff>
    </xdr:to>
    <xdr:sp macro="" textlink="">
      <xdr:nvSpPr>
        <xdr:cNvPr id="416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179352</xdr:colOff>
      <xdr:row>4</xdr:row>
      <xdr:rowOff>276226</xdr:rowOff>
    </xdr:to>
    <xdr:sp macro="" textlink="">
      <xdr:nvSpPr>
        <xdr:cNvPr id="416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265077</xdr:colOff>
      <xdr:row>4</xdr:row>
      <xdr:rowOff>238126</xdr:rowOff>
    </xdr:to>
    <xdr:sp macro="" textlink="">
      <xdr:nvSpPr>
        <xdr:cNvPr id="416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255552</xdr:colOff>
      <xdr:row>4</xdr:row>
      <xdr:rowOff>276226</xdr:rowOff>
    </xdr:to>
    <xdr:sp macro="" textlink="">
      <xdr:nvSpPr>
        <xdr:cNvPr id="416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255552</xdr:colOff>
      <xdr:row>4</xdr:row>
      <xdr:rowOff>238126</xdr:rowOff>
    </xdr:to>
    <xdr:sp macro="" textlink="">
      <xdr:nvSpPr>
        <xdr:cNvPr id="416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255552</xdr:colOff>
      <xdr:row>4</xdr:row>
      <xdr:rowOff>238126</xdr:rowOff>
    </xdr:to>
    <xdr:sp macro="" textlink="">
      <xdr:nvSpPr>
        <xdr:cNvPr id="416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265077</xdr:colOff>
      <xdr:row>4</xdr:row>
      <xdr:rowOff>238126</xdr:rowOff>
    </xdr:to>
    <xdr:sp macro="" textlink="">
      <xdr:nvSpPr>
        <xdr:cNvPr id="416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255552</xdr:colOff>
      <xdr:row>4</xdr:row>
      <xdr:rowOff>276226</xdr:rowOff>
    </xdr:to>
    <xdr:sp macro="" textlink="">
      <xdr:nvSpPr>
        <xdr:cNvPr id="416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265077</xdr:colOff>
      <xdr:row>4</xdr:row>
      <xdr:rowOff>238126</xdr:rowOff>
    </xdr:to>
    <xdr:sp macro="" textlink="">
      <xdr:nvSpPr>
        <xdr:cNvPr id="416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179352</xdr:colOff>
      <xdr:row>4</xdr:row>
      <xdr:rowOff>276226</xdr:rowOff>
    </xdr:to>
    <xdr:sp macro="" textlink="">
      <xdr:nvSpPr>
        <xdr:cNvPr id="417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179352</xdr:colOff>
      <xdr:row>4</xdr:row>
      <xdr:rowOff>238126</xdr:rowOff>
    </xdr:to>
    <xdr:sp macro="" textlink="">
      <xdr:nvSpPr>
        <xdr:cNvPr id="417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179352</xdr:colOff>
      <xdr:row>4</xdr:row>
      <xdr:rowOff>238126</xdr:rowOff>
    </xdr:to>
    <xdr:sp macro="" textlink="">
      <xdr:nvSpPr>
        <xdr:cNvPr id="417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265077</xdr:colOff>
      <xdr:row>4</xdr:row>
      <xdr:rowOff>238126</xdr:rowOff>
    </xdr:to>
    <xdr:sp macro="" textlink="">
      <xdr:nvSpPr>
        <xdr:cNvPr id="417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179352</xdr:colOff>
      <xdr:row>4</xdr:row>
      <xdr:rowOff>276226</xdr:rowOff>
    </xdr:to>
    <xdr:sp macro="" textlink="">
      <xdr:nvSpPr>
        <xdr:cNvPr id="417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265077</xdr:colOff>
      <xdr:row>4</xdr:row>
      <xdr:rowOff>238126</xdr:rowOff>
    </xdr:to>
    <xdr:sp macro="" textlink="">
      <xdr:nvSpPr>
        <xdr:cNvPr id="417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255552</xdr:colOff>
      <xdr:row>4</xdr:row>
      <xdr:rowOff>276226</xdr:rowOff>
    </xdr:to>
    <xdr:sp macro="" textlink="">
      <xdr:nvSpPr>
        <xdr:cNvPr id="417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255552</xdr:colOff>
      <xdr:row>4</xdr:row>
      <xdr:rowOff>238126</xdr:rowOff>
    </xdr:to>
    <xdr:sp macro="" textlink="">
      <xdr:nvSpPr>
        <xdr:cNvPr id="417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255552</xdr:colOff>
      <xdr:row>4</xdr:row>
      <xdr:rowOff>238126</xdr:rowOff>
    </xdr:to>
    <xdr:sp macro="" textlink="">
      <xdr:nvSpPr>
        <xdr:cNvPr id="417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265077</xdr:colOff>
      <xdr:row>4</xdr:row>
      <xdr:rowOff>238126</xdr:rowOff>
    </xdr:to>
    <xdr:sp macro="" textlink="">
      <xdr:nvSpPr>
        <xdr:cNvPr id="417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255552</xdr:colOff>
      <xdr:row>4</xdr:row>
      <xdr:rowOff>276226</xdr:rowOff>
    </xdr:to>
    <xdr:sp macro="" textlink="">
      <xdr:nvSpPr>
        <xdr:cNvPr id="418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265077</xdr:colOff>
      <xdr:row>4</xdr:row>
      <xdr:rowOff>238126</xdr:rowOff>
    </xdr:to>
    <xdr:sp macro="" textlink="">
      <xdr:nvSpPr>
        <xdr:cNvPr id="418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179352</xdr:colOff>
      <xdr:row>4</xdr:row>
      <xdr:rowOff>276226</xdr:rowOff>
    </xdr:to>
    <xdr:sp macro="" textlink="">
      <xdr:nvSpPr>
        <xdr:cNvPr id="418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179352</xdr:colOff>
      <xdr:row>4</xdr:row>
      <xdr:rowOff>238126</xdr:rowOff>
    </xdr:to>
    <xdr:sp macro="" textlink="">
      <xdr:nvSpPr>
        <xdr:cNvPr id="418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179352</xdr:colOff>
      <xdr:row>4</xdr:row>
      <xdr:rowOff>238126</xdr:rowOff>
    </xdr:to>
    <xdr:sp macro="" textlink="">
      <xdr:nvSpPr>
        <xdr:cNvPr id="418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265077</xdr:colOff>
      <xdr:row>4</xdr:row>
      <xdr:rowOff>238126</xdr:rowOff>
    </xdr:to>
    <xdr:sp macro="" textlink="">
      <xdr:nvSpPr>
        <xdr:cNvPr id="418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179352</xdr:colOff>
      <xdr:row>4</xdr:row>
      <xdr:rowOff>276226</xdr:rowOff>
    </xdr:to>
    <xdr:sp macro="" textlink="">
      <xdr:nvSpPr>
        <xdr:cNvPr id="418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265077</xdr:colOff>
      <xdr:row>4</xdr:row>
      <xdr:rowOff>238126</xdr:rowOff>
    </xdr:to>
    <xdr:sp macro="" textlink="">
      <xdr:nvSpPr>
        <xdr:cNvPr id="418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255552</xdr:colOff>
      <xdr:row>4</xdr:row>
      <xdr:rowOff>276226</xdr:rowOff>
    </xdr:to>
    <xdr:sp macro="" textlink="">
      <xdr:nvSpPr>
        <xdr:cNvPr id="418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255552</xdr:colOff>
      <xdr:row>4</xdr:row>
      <xdr:rowOff>238126</xdr:rowOff>
    </xdr:to>
    <xdr:sp macro="" textlink="">
      <xdr:nvSpPr>
        <xdr:cNvPr id="418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255552</xdr:colOff>
      <xdr:row>4</xdr:row>
      <xdr:rowOff>238126</xdr:rowOff>
    </xdr:to>
    <xdr:sp macro="" textlink="">
      <xdr:nvSpPr>
        <xdr:cNvPr id="419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265077</xdr:colOff>
      <xdr:row>4</xdr:row>
      <xdr:rowOff>238126</xdr:rowOff>
    </xdr:to>
    <xdr:sp macro="" textlink="">
      <xdr:nvSpPr>
        <xdr:cNvPr id="419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19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1241743</xdr:colOff>
      <xdr:row>4</xdr:row>
      <xdr:rowOff>276226</xdr:rowOff>
    </xdr:to>
    <xdr:sp macro="" textlink="">
      <xdr:nvSpPr>
        <xdr:cNvPr id="419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19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19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19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1241743</xdr:colOff>
      <xdr:row>4</xdr:row>
      <xdr:rowOff>276226</xdr:rowOff>
    </xdr:to>
    <xdr:sp macro="" textlink="">
      <xdr:nvSpPr>
        <xdr:cNvPr id="419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19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1241743</xdr:colOff>
      <xdr:row>4</xdr:row>
      <xdr:rowOff>276226</xdr:rowOff>
    </xdr:to>
    <xdr:sp macro="" textlink="">
      <xdr:nvSpPr>
        <xdr:cNvPr id="419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0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0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0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1241743</xdr:colOff>
      <xdr:row>4</xdr:row>
      <xdr:rowOff>276226</xdr:rowOff>
    </xdr:to>
    <xdr:sp macro="" textlink="">
      <xdr:nvSpPr>
        <xdr:cNvPr id="420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0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1241743</xdr:colOff>
      <xdr:row>4</xdr:row>
      <xdr:rowOff>276226</xdr:rowOff>
    </xdr:to>
    <xdr:sp macro="" textlink="">
      <xdr:nvSpPr>
        <xdr:cNvPr id="420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0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0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0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1241743</xdr:colOff>
      <xdr:row>4</xdr:row>
      <xdr:rowOff>276226</xdr:rowOff>
    </xdr:to>
    <xdr:sp macro="" textlink="">
      <xdr:nvSpPr>
        <xdr:cNvPr id="420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1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1241743</xdr:colOff>
      <xdr:row>4</xdr:row>
      <xdr:rowOff>276226</xdr:rowOff>
    </xdr:to>
    <xdr:sp macro="" textlink="">
      <xdr:nvSpPr>
        <xdr:cNvPr id="421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1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1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1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1241743</xdr:colOff>
      <xdr:row>4</xdr:row>
      <xdr:rowOff>276226</xdr:rowOff>
    </xdr:to>
    <xdr:sp macro="" textlink="">
      <xdr:nvSpPr>
        <xdr:cNvPr id="421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1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1241743</xdr:colOff>
      <xdr:row>4</xdr:row>
      <xdr:rowOff>276226</xdr:rowOff>
    </xdr:to>
    <xdr:sp macro="" textlink="">
      <xdr:nvSpPr>
        <xdr:cNvPr id="421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1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1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2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1241743</xdr:colOff>
      <xdr:row>4</xdr:row>
      <xdr:rowOff>276226</xdr:rowOff>
    </xdr:to>
    <xdr:sp macro="" textlink="">
      <xdr:nvSpPr>
        <xdr:cNvPr id="422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2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1241743</xdr:colOff>
      <xdr:row>4</xdr:row>
      <xdr:rowOff>276226</xdr:rowOff>
    </xdr:to>
    <xdr:sp macro="" textlink="">
      <xdr:nvSpPr>
        <xdr:cNvPr id="422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2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2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1241743</xdr:colOff>
      <xdr:row>4</xdr:row>
      <xdr:rowOff>238126</xdr:rowOff>
    </xdr:to>
    <xdr:sp macro="" textlink="">
      <xdr:nvSpPr>
        <xdr:cNvPr id="422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1241743</xdr:colOff>
      <xdr:row>4</xdr:row>
      <xdr:rowOff>276226</xdr:rowOff>
    </xdr:to>
    <xdr:sp macro="" textlink="">
      <xdr:nvSpPr>
        <xdr:cNvPr id="422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1204511</xdr:colOff>
      <xdr:row>4</xdr:row>
      <xdr:rowOff>276226</xdr:rowOff>
    </xdr:to>
    <xdr:sp macro="" textlink="">
      <xdr:nvSpPr>
        <xdr:cNvPr id="422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1204511</xdr:colOff>
      <xdr:row>4</xdr:row>
      <xdr:rowOff>276226</xdr:rowOff>
    </xdr:to>
    <xdr:sp macro="" textlink="">
      <xdr:nvSpPr>
        <xdr:cNvPr id="423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1204511</xdr:colOff>
      <xdr:row>4</xdr:row>
      <xdr:rowOff>276226</xdr:rowOff>
    </xdr:to>
    <xdr:sp macro="" textlink="">
      <xdr:nvSpPr>
        <xdr:cNvPr id="423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1204511</xdr:colOff>
      <xdr:row>4</xdr:row>
      <xdr:rowOff>276226</xdr:rowOff>
    </xdr:to>
    <xdr:sp macro="" textlink="">
      <xdr:nvSpPr>
        <xdr:cNvPr id="423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1204511</xdr:colOff>
      <xdr:row>4</xdr:row>
      <xdr:rowOff>276226</xdr:rowOff>
    </xdr:to>
    <xdr:sp macro="" textlink="">
      <xdr:nvSpPr>
        <xdr:cNvPr id="424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1204511</xdr:colOff>
      <xdr:row>4</xdr:row>
      <xdr:rowOff>276226</xdr:rowOff>
    </xdr:to>
    <xdr:sp macro="" textlink="">
      <xdr:nvSpPr>
        <xdr:cNvPr id="424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1204511</xdr:colOff>
      <xdr:row>4</xdr:row>
      <xdr:rowOff>276226</xdr:rowOff>
    </xdr:to>
    <xdr:sp macro="" textlink="">
      <xdr:nvSpPr>
        <xdr:cNvPr id="424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1204511</xdr:colOff>
      <xdr:row>4</xdr:row>
      <xdr:rowOff>276226</xdr:rowOff>
    </xdr:to>
    <xdr:sp macro="" textlink="">
      <xdr:nvSpPr>
        <xdr:cNvPr id="425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1204511</xdr:colOff>
      <xdr:row>4</xdr:row>
      <xdr:rowOff>276226</xdr:rowOff>
    </xdr:to>
    <xdr:sp macro="" textlink="">
      <xdr:nvSpPr>
        <xdr:cNvPr id="425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1204511</xdr:colOff>
      <xdr:row>4</xdr:row>
      <xdr:rowOff>276226</xdr:rowOff>
    </xdr:to>
    <xdr:sp macro="" textlink="">
      <xdr:nvSpPr>
        <xdr:cNvPr id="425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1204511</xdr:colOff>
      <xdr:row>4</xdr:row>
      <xdr:rowOff>276226</xdr:rowOff>
    </xdr:to>
    <xdr:sp macro="" textlink="">
      <xdr:nvSpPr>
        <xdr:cNvPr id="425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1204511</xdr:colOff>
      <xdr:row>4</xdr:row>
      <xdr:rowOff>238126</xdr:rowOff>
    </xdr:to>
    <xdr:sp macro="" textlink="">
      <xdr:nvSpPr>
        <xdr:cNvPr id="42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1204511</xdr:colOff>
      <xdr:row>4</xdr:row>
      <xdr:rowOff>276226</xdr:rowOff>
    </xdr:to>
    <xdr:sp macro="" textlink="">
      <xdr:nvSpPr>
        <xdr:cNvPr id="426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274604</xdr:colOff>
      <xdr:row>4</xdr:row>
      <xdr:rowOff>238126</xdr:rowOff>
    </xdr:to>
    <xdr:sp macro="" textlink="">
      <xdr:nvSpPr>
        <xdr:cNvPr id="426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179354</xdr:colOff>
      <xdr:row>4</xdr:row>
      <xdr:rowOff>276226</xdr:rowOff>
    </xdr:to>
    <xdr:sp macro="" textlink="">
      <xdr:nvSpPr>
        <xdr:cNvPr id="426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179354</xdr:colOff>
      <xdr:row>4</xdr:row>
      <xdr:rowOff>238126</xdr:rowOff>
    </xdr:to>
    <xdr:sp macro="" textlink="">
      <xdr:nvSpPr>
        <xdr:cNvPr id="426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179354</xdr:colOff>
      <xdr:row>4</xdr:row>
      <xdr:rowOff>238126</xdr:rowOff>
    </xdr:to>
    <xdr:sp macro="" textlink="">
      <xdr:nvSpPr>
        <xdr:cNvPr id="426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274604</xdr:colOff>
      <xdr:row>4</xdr:row>
      <xdr:rowOff>238126</xdr:rowOff>
    </xdr:to>
    <xdr:sp macro="" textlink="">
      <xdr:nvSpPr>
        <xdr:cNvPr id="426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179354</xdr:colOff>
      <xdr:row>4</xdr:row>
      <xdr:rowOff>276226</xdr:rowOff>
    </xdr:to>
    <xdr:sp macro="" textlink="">
      <xdr:nvSpPr>
        <xdr:cNvPr id="426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350804</xdr:colOff>
      <xdr:row>4</xdr:row>
      <xdr:rowOff>238126</xdr:rowOff>
    </xdr:to>
    <xdr:sp macro="" textlink="">
      <xdr:nvSpPr>
        <xdr:cNvPr id="4270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255554</xdr:colOff>
      <xdr:row>4</xdr:row>
      <xdr:rowOff>276226</xdr:rowOff>
    </xdr:to>
    <xdr:sp macro="" textlink="">
      <xdr:nvSpPr>
        <xdr:cNvPr id="427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255554</xdr:colOff>
      <xdr:row>4</xdr:row>
      <xdr:rowOff>238126</xdr:rowOff>
    </xdr:to>
    <xdr:sp macro="" textlink="">
      <xdr:nvSpPr>
        <xdr:cNvPr id="427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255554</xdr:colOff>
      <xdr:row>4</xdr:row>
      <xdr:rowOff>238126</xdr:rowOff>
    </xdr:to>
    <xdr:sp macro="" textlink="">
      <xdr:nvSpPr>
        <xdr:cNvPr id="427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350804</xdr:colOff>
      <xdr:row>4</xdr:row>
      <xdr:rowOff>238126</xdr:rowOff>
    </xdr:to>
    <xdr:sp macro="" textlink="">
      <xdr:nvSpPr>
        <xdr:cNvPr id="4274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255554</xdr:colOff>
      <xdr:row>4</xdr:row>
      <xdr:rowOff>276226</xdr:rowOff>
    </xdr:to>
    <xdr:sp macro="" textlink="">
      <xdr:nvSpPr>
        <xdr:cNvPr id="427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274604</xdr:colOff>
      <xdr:row>4</xdr:row>
      <xdr:rowOff>238126</xdr:rowOff>
    </xdr:to>
    <xdr:sp macro="" textlink="">
      <xdr:nvSpPr>
        <xdr:cNvPr id="427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179354</xdr:colOff>
      <xdr:row>4</xdr:row>
      <xdr:rowOff>276226</xdr:rowOff>
    </xdr:to>
    <xdr:sp macro="" textlink="">
      <xdr:nvSpPr>
        <xdr:cNvPr id="427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179354</xdr:colOff>
      <xdr:row>4</xdr:row>
      <xdr:rowOff>238126</xdr:rowOff>
    </xdr:to>
    <xdr:sp macro="" textlink="">
      <xdr:nvSpPr>
        <xdr:cNvPr id="427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179354</xdr:colOff>
      <xdr:row>4</xdr:row>
      <xdr:rowOff>238126</xdr:rowOff>
    </xdr:to>
    <xdr:sp macro="" textlink="">
      <xdr:nvSpPr>
        <xdr:cNvPr id="427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274604</xdr:colOff>
      <xdr:row>4</xdr:row>
      <xdr:rowOff>238126</xdr:rowOff>
    </xdr:to>
    <xdr:sp macro="" textlink="">
      <xdr:nvSpPr>
        <xdr:cNvPr id="428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179354</xdr:colOff>
      <xdr:row>4</xdr:row>
      <xdr:rowOff>276226</xdr:rowOff>
    </xdr:to>
    <xdr:sp macro="" textlink="">
      <xdr:nvSpPr>
        <xdr:cNvPr id="428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350804</xdr:colOff>
      <xdr:row>4</xdr:row>
      <xdr:rowOff>238126</xdr:rowOff>
    </xdr:to>
    <xdr:sp macro="" textlink="">
      <xdr:nvSpPr>
        <xdr:cNvPr id="4282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255554</xdr:colOff>
      <xdr:row>4</xdr:row>
      <xdr:rowOff>276226</xdr:rowOff>
    </xdr:to>
    <xdr:sp macro="" textlink="">
      <xdr:nvSpPr>
        <xdr:cNvPr id="428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255554</xdr:colOff>
      <xdr:row>4</xdr:row>
      <xdr:rowOff>238126</xdr:rowOff>
    </xdr:to>
    <xdr:sp macro="" textlink="">
      <xdr:nvSpPr>
        <xdr:cNvPr id="428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255554</xdr:colOff>
      <xdr:row>4</xdr:row>
      <xdr:rowOff>238126</xdr:rowOff>
    </xdr:to>
    <xdr:sp macro="" textlink="">
      <xdr:nvSpPr>
        <xdr:cNvPr id="428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350804</xdr:colOff>
      <xdr:row>4</xdr:row>
      <xdr:rowOff>238126</xdr:rowOff>
    </xdr:to>
    <xdr:sp macro="" textlink="">
      <xdr:nvSpPr>
        <xdr:cNvPr id="4286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255554</xdr:colOff>
      <xdr:row>4</xdr:row>
      <xdr:rowOff>276226</xdr:rowOff>
    </xdr:to>
    <xdr:sp macro="" textlink="">
      <xdr:nvSpPr>
        <xdr:cNvPr id="428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274604</xdr:colOff>
      <xdr:row>4</xdr:row>
      <xdr:rowOff>238126</xdr:rowOff>
    </xdr:to>
    <xdr:sp macro="" textlink="">
      <xdr:nvSpPr>
        <xdr:cNvPr id="428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179354</xdr:colOff>
      <xdr:row>4</xdr:row>
      <xdr:rowOff>276226</xdr:rowOff>
    </xdr:to>
    <xdr:sp macro="" textlink="">
      <xdr:nvSpPr>
        <xdr:cNvPr id="428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179354</xdr:colOff>
      <xdr:row>4</xdr:row>
      <xdr:rowOff>238126</xdr:rowOff>
    </xdr:to>
    <xdr:sp macro="" textlink="">
      <xdr:nvSpPr>
        <xdr:cNvPr id="429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179354</xdr:colOff>
      <xdr:row>4</xdr:row>
      <xdr:rowOff>238126</xdr:rowOff>
    </xdr:to>
    <xdr:sp macro="" textlink="">
      <xdr:nvSpPr>
        <xdr:cNvPr id="429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274604</xdr:colOff>
      <xdr:row>4</xdr:row>
      <xdr:rowOff>238126</xdr:rowOff>
    </xdr:to>
    <xdr:sp macro="" textlink="">
      <xdr:nvSpPr>
        <xdr:cNvPr id="4292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303901</xdr:rowOff>
    </xdr:from>
    <xdr:to>
      <xdr:col>11</xdr:col>
      <xdr:colOff>49953</xdr:colOff>
      <xdr:row>4</xdr:row>
      <xdr:rowOff>284852</xdr:rowOff>
    </xdr:to>
    <xdr:sp macro="" textlink="">
      <xdr:nvSpPr>
        <xdr:cNvPr id="4293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350804</xdr:colOff>
      <xdr:row>4</xdr:row>
      <xdr:rowOff>238126</xdr:rowOff>
    </xdr:to>
    <xdr:sp macro="" textlink="">
      <xdr:nvSpPr>
        <xdr:cNvPr id="4294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255554</xdr:colOff>
      <xdr:row>4</xdr:row>
      <xdr:rowOff>276226</xdr:rowOff>
    </xdr:to>
    <xdr:sp macro="" textlink="">
      <xdr:nvSpPr>
        <xdr:cNvPr id="429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2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29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2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2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30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30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30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30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31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31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31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32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32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32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3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33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66786</xdr:colOff>
      <xdr:row>4</xdr:row>
      <xdr:rowOff>238126</xdr:rowOff>
    </xdr:to>
    <xdr:sp macro="" textlink="">
      <xdr:nvSpPr>
        <xdr:cNvPr id="4332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1221692</xdr:colOff>
      <xdr:row>4</xdr:row>
      <xdr:rowOff>276226</xdr:rowOff>
    </xdr:to>
    <xdr:sp macro="" textlink="">
      <xdr:nvSpPr>
        <xdr:cNvPr id="433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1221692</xdr:colOff>
      <xdr:row>4</xdr:row>
      <xdr:rowOff>238126</xdr:rowOff>
    </xdr:to>
    <xdr:sp macro="" textlink="">
      <xdr:nvSpPr>
        <xdr:cNvPr id="433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1221692</xdr:colOff>
      <xdr:row>4</xdr:row>
      <xdr:rowOff>238126</xdr:rowOff>
    </xdr:to>
    <xdr:sp macro="" textlink="">
      <xdr:nvSpPr>
        <xdr:cNvPr id="433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66786</xdr:colOff>
      <xdr:row>4</xdr:row>
      <xdr:rowOff>238126</xdr:rowOff>
    </xdr:to>
    <xdr:sp macro="" textlink="">
      <xdr:nvSpPr>
        <xdr:cNvPr id="4336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1221692</xdr:colOff>
      <xdr:row>4</xdr:row>
      <xdr:rowOff>276226</xdr:rowOff>
    </xdr:to>
    <xdr:sp macro="" textlink="">
      <xdr:nvSpPr>
        <xdr:cNvPr id="433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142986</xdr:colOff>
      <xdr:row>4</xdr:row>
      <xdr:rowOff>238126</xdr:rowOff>
    </xdr:to>
    <xdr:sp macro="" textlink="">
      <xdr:nvSpPr>
        <xdr:cNvPr id="4338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47736</xdr:colOff>
      <xdr:row>4</xdr:row>
      <xdr:rowOff>276226</xdr:rowOff>
    </xdr:to>
    <xdr:sp macro="" textlink="">
      <xdr:nvSpPr>
        <xdr:cNvPr id="4339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47736</xdr:colOff>
      <xdr:row>4</xdr:row>
      <xdr:rowOff>238126</xdr:rowOff>
    </xdr:to>
    <xdr:sp macro="" textlink="">
      <xdr:nvSpPr>
        <xdr:cNvPr id="4340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47736</xdr:colOff>
      <xdr:row>4</xdr:row>
      <xdr:rowOff>238126</xdr:rowOff>
    </xdr:to>
    <xdr:sp macro="" textlink="">
      <xdr:nvSpPr>
        <xdr:cNvPr id="4341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142986</xdr:colOff>
      <xdr:row>4</xdr:row>
      <xdr:rowOff>238126</xdr:rowOff>
    </xdr:to>
    <xdr:sp macro="" textlink="">
      <xdr:nvSpPr>
        <xdr:cNvPr id="4342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47736</xdr:colOff>
      <xdr:row>4</xdr:row>
      <xdr:rowOff>276226</xdr:rowOff>
    </xdr:to>
    <xdr:sp macro="" textlink="">
      <xdr:nvSpPr>
        <xdr:cNvPr id="4343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66786</xdr:colOff>
      <xdr:row>4</xdr:row>
      <xdr:rowOff>238126</xdr:rowOff>
    </xdr:to>
    <xdr:sp macro="" textlink="">
      <xdr:nvSpPr>
        <xdr:cNvPr id="4344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1221692</xdr:colOff>
      <xdr:row>4</xdr:row>
      <xdr:rowOff>276226</xdr:rowOff>
    </xdr:to>
    <xdr:sp macro="" textlink="">
      <xdr:nvSpPr>
        <xdr:cNvPr id="434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1221692</xdr:colOff>
      <xdr:row>4</xdr:row>
      <xdr:rowOff>238126</xdr:rowOff>
    </xdr:to>
    <xdr:sp macro="" textlink="">
      <xdr:nvSpPr>
        <xdr:cNvPr id="434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1221692</xdr:colOff>
      <xdr:row>4</xdr:row>
      <xdr:rowOff>238126</xdr:rowOff>
    </xdr:to>
    <xdr:sp macro="" textlink="">
      <xdr:nvSpPr>
        <xdr:cNvPr id="434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66786</xdr:colOff>
      <xdr:row>4</xdr:row>
      <xdr:rowOff>238126</xdr:rowOff>
    </xdr:to>
    <xdr:sp macro="" textlink="">
      <xdr:nvSpPr>
        <xdr:cNvPr id="4348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1221692</xdr:colOff>
      <xdr:row>4</xdr:row>
      <xdr:rowOff>276226</xdr:rowOff>
    </xdr:to>
    <xdr:sp macro="" textlink="">
      <xdr:nvSpPr>
        <xdr:cNvPr id="434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142986</xdr:colOff>
      <xdr:row>4</xdr:row>
      <xdr:rowOff>238126</xdr:rowOff>
    </xdr:to>
    <xdr:sp macro="" textlink="">
      <xdr:nvSpPr>
        <xdr:cNvPr id="4350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47736</xdr:colOff>
      <xdr:row>4</xdr:row>
      <xdr:rowOff>276226</xdr:rowOff>
    </xdr:to>
    <xdr:sp macro="" textlink="">
      <xdr:nvSpPr>
        <xdr:cNvPr id="4351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47736</xdr:colOff>
      <xdr:row>4</xdr:row>
      <xdr:rowOff>238126</xdr:rowOff>
    </xdr:to>
    <xdr:sp macro="" textlink="">
      <xdr:nvSpPr>
        <xdr:cNvPr id="4352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47736</xdr:colOff>
      <xdr:row>4</xdr:row>
      <xdr:rowOff>238126</xdr:rowOff>
    </xdr:to>
    <xdr:sp macro="" textlink="">
      <xdr:nvSpPr>
        <xdr:cNvPr id="4353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142986</xdr:colOff>
      <xdr:row>4</xdr:row>
      <xdr:rowOff>238126</xdr:rowOff>
    </xdr:to>
    <xdr:sp macro="" textlink="">
      <xdr:nvSpPr>
        <xdr:cNvPr id="4354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47736</xdr:colOff>
      <xdr:row>4</xdr:row>
      <xdr:rowOff>276226</xdr:rowOff>
    </xdr:to>
    <xdr:sp macro="" textlink="">
      <xdr:nvSpPr>
        <xdr:cNvPr id="4355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66786</xdr:colOff>
      <xdr:row>4</xdr:row>
      <xdr:rowOff>238126</xdr:rowOff>
    </xdr:to>
    <xdr:sp macro="" textlink="">
      <xdr:nvSpPr>
        <xdr:cNvPr id="4356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1221692</xdr:colOff>
      <xdr:row>4</xdr:row>
      <xdr:rowOff>276226</xdr:rowOff>
    </xdr:to>
    <xdr:sp macro="" textlink="">
      <xdr:nvSpPr>
        <xdr:cNvPr id="435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1221692</xdr:colOff>
      <xdr:row>4</xdr:row>
      <xdr:rowOff>238126</xdr:rowOff>
    </xdr:to>
    <xdr:sp macro="" textlink="">
      <xdr:nvSpPr>
        <xdr:cNvPr id="435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1221692</xdr:colOff>
      <xdr:row>4</xdr:row>
      <xdr:rowOff>238126</xdr:rowOff>
    </xdr:to>
    <xdr:sp macro="" textlink="">
      <xdr:nvSpPr>
        <xdr:cNvPr id="435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1221692</xdr:colOff>
      <xdr:row>4</xdr:row>
      <xdr:rowOff>276226</xdr:rowOff>
    </xdr:to>
    <xdr:sp macro="" textlink="">
      <xdr:nvSpPr>
        <xdr:cNvPr id="436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142986</xdr:colOff>
      <xdr:row>4</xdr:row>
      <xdr:rowOff>238126</xdr:rowOff>
    </xdr:to>
    <xdr:sp macro="" textlink="">
      <xdr:nvSpPr>
        <xdr:cNvPr id="4361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47736</xdr:colOff>
      <xdr:row>4</xdr:row>
      <xdr:rowOff>276226</xdr:rowOff>
    </xdr:to>
    <xdr:sp macro="" textlink="">
      <xdr:nvSpPr>
        <xdr:cNvPr id="4362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47736</xdr:colOff>
      <xdr:row>4</xdr:row>
      <xdr:rowOff>238126</xdr:rowOff>
    </xdr:to>
    <xdr:sp macro="" textlink="">
      <xdr:nvSpPr>
        <xdr:cNvPr id="4363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6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36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6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6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6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36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7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37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7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7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7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37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7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37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7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7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8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38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8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38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8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8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8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38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8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38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9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9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9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39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9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39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9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39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1202640</xdr:colOff>
      <xdr:row>4</xdr:row>
      <xdr:rowOff>238126</xdr:rowOff>
    </xdr:to>
    <xdr:sp macro="" textlink="">
      <xdr:nvSpPr>
        <xdr:cNvPr id="43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1126440</xdr:colOff>
      <xdr:row>4</xdr:row>
      <xdr:rowOff>276226</xdr:rowOff>
    </xdr:to>
    <xdr:sp macro="" textlink="">
      <xdr:nvSpPr>
        <xdr:cNvPr id="439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1126440</xdr:colOff>
      <xdr:row>4</xdr:row>
      <xdr:rowOff>238126</xdr:rowOff>
    </xdr:to>
    <xdr:sp macro="" textlink="">
      <xdr:nvSpPr>
        <xdr:cNvPr id="440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1126440</xdr:colOff>
      <xdr:row>4</xdr:row>
      <xdr:rowOff>238126</xdr:rowOff>
    </xdr:to>
    <xdr:sp macro="" textlink="">
      <xdr:nvSpPr>
        <xdr:cNvPr id="440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1202640</xdr:colOff>
      <xdr:row>4</xdr:row>
      <xdr:rowOff>238126</xdr:rowOff>
    </xdr:to>
    <xdr:sp macro="" textlink="">
      <xdr:nvSpPr>
        <xdr:cNvPr id="44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1126440</xdr:colOff>
      <xdr:row>4</xdr:row>
      <xdr:rowOff>276226</xdr:rowOff>
    </xdr:to>
    <xdr:sp macro="" textlink="">
      <xdr:nvSpPr>
        <xdr:cNvPr id="440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1202640</xdr:colOff>
      <xdr:row>4</xdr:row>
      <xdr:rowOff>238126</xdr:rowOff>
    </xdr:to>
    <xdr:sp macro="" textlink="">
      <xdr:nvSpPr>
        <xdr:cNvPr id="44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1202640</xdr:colOff>
      <xdr:row>4</xdr:row>
      <xdr:rowOff>276226</xdr:rowOff>
    </xdr:to>
    <xdr:sp macro="" textlink="">
      <xdr:nvSpPr>
        <xdr:cNvPr id="4405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1202640</xdr:colOff>
      <xdr:row>4</xdr:row>
      <xdr:rowOff>238126</xdr:rowOff>
    </xdr:to>
    <xdr:sp macro="" textlink="">
      <xdr:nvSpPr>
        <xdr:cNvPr id="44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1202640</xdr:colOff>
      <xdr:row>4</xdr:row>
      <xdr:rowOff>238126</xdr:rowOff>
    </xdr:to>
    <xdr:sp macro="" textlink="">
      <xdr:nvSpPr>
        <xdr:cNvPr id="44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1202640</xdr:colOff>
      <xdr:row>4</xdr:row>
      <xdr:rowOff>238126</xdr:rowOff>
    </xdr:to>
    <xdr:sp macro="" textlink="">
      <xdr:nvSpPr>
        <xdr:cNvPr id="44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1202640</xdr:colOff>
      <xdr:row>4</xdr:row>
      <xdr:rowOff>276226</xdr:rowOff>
    </xdr:to>
    <xdr:sp macro="" textlink="">
      <xdr:nvSpPr>
        <xdr:cNvPr id="4409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1202640</xdr:colOff>
      <xdr:row>4</xdr:row>
      <xdr:rowOff>238126</xdr:rowOff>
    </xdr:to>
    <xdr:sp macro="" textlink="">
      <xdr:nvSpPr>
        <xdr:cNvPr id="44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1126440</xdr:colOff>
      <xdr:row>4</xdr:row>
      <xdr:rowOff>276226</xdr:rowOff>
    </xdr:to>
    <xdr:sp macro="" textlink="">
      <xdr:nvSpPr>
        <xdr:cNvPr id="441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1126440</xdr:colOff>
      <xdr:row>4</xdr:row>
      <xdr:rowOff>238126</xdr:rowOff>
    </xdr:to>
    <xdr:sp macro="" textlink="">
      <xdr:nvSpPr>
        <xdr:cNvPr id="441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1126440</xdr:colOff>
      <xdr:row>4</xdr:row>
      <xdr:rowOff>238126</xdr:rowOff>
    </xdr:to>
    <xdr:sp macro="" textlink="">
      <xdr:nvSpPr>
        <xdr:cNvPr id="441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1202640</xdr:colOff>
      <xdr:row>4</xdr:row>
      <xdr:rowOff>238126</xdr:rowOff>
    </xdr:to>
    <xdr:sp macro="" textlink="">
      <xdr:nvSpPr>
        <xdr:cNvPr id="44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1126440</xdr:colOff>
      <xdr:row>4</xdr:row>
      <xdr:rowOff>276226</xdr:rowOff>
    </xdr:to>
    <xdr:sp macro="" textlink="">
      <xdr:nvSpPr>
        <xdr:cNvPr id="441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1202640</xdr:colOff>
      <xdr:row>4</xdr:row>
      <xdr:rowOff>238126</xdr:rowOff>
    </xdr:to>
    <xdr:sp macro="" textlink="">
      <xdr:nvSpPr>
        <xdr:cNvPr id="44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1202640</xdr:colOff>
      <xdr:row>4</xdr:row>
      <xdr:rowOff>276226</xdr:rowOff>
    </xdr:to>
    <xdr:sp macro="" textlink="">
      <xdr:nvSpPr>
        <xdr:cNvPr id="4417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1202640</xdr:colOff>
      <xdr:row>4</xdr:row>
      <xdr:rowOff>238126</xdr:rowOff>
    </xdr:to>
    <xdr:sp macro="" textlink="">
      <xdr:nvSpPr>
        <xdr:cNvPr id="44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1202640</xdr:colOff>
      <xdr:row>4</xdr:row>
      <xdr:rowOff>238126</xdr:rowOff>
    </xdr:to>
    <xdr:sp macro="" textlink="">
      <xdr:nvSpPr>
        <xdr:cNvPr id="44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1202640</xdr:colOff>
      <xdr:row>4</xdr:row>
      <xdr:rowOff>238126</xdr:rowOff>
    </xdr:to>
    <xdr:sp macro="" textlink="">
      <xdr:nvSpPr>
        <xdr:cNvPr id="44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1202640</xdr:colOff>
      <xdr:row>4</xdr:row>
      <xdr:rowOff>276226</xdr:rowOff>
    </xdr:to>
    <xdr:sp macro="" textlink="">
      <xdr:nvSpPr>
        <xdr:cNvPr id="4421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1202640</xdr:colOff>
      <xdr:row>4</xdr:row>
      <xdr:rowOff>238126</xdr:rowOff>
    </xdr:to>
    <xdr:sp macro="" textlink="">
      <xdr:nvSpPr>
        <xdr:cNvPr id="44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1126440</xdr:colOff>
      <xdr:row>4</xdr:row>
      <xdr:rowOff>276226</xdr:rowOff>
    </xdr:to>
    <xdr:sp macro="" textlink="">
      <xdr:nvSpPr>
        <xdr:cNvPr id="442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1126440</xdr:colOff>
      <xdr:row>4</xdr:row>
      <xdr:rowOff>238126</xdr:rowOff>
    </xdr:to>
    <xdr:sp macro="" textlink="">
      <xdr:nvSpPr>
        <xdr:cNvPr id="442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1126440</xdr:colOff>
      <xdr:row>4</xdr:row>
      <xdr:rowOff>238126</xdr:rowOff>
    </xdr:to>
    <xdr:sp macro="" textlink="">
      <xdr:nvSpPr>
        <xdr:cNvPr id="442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1202640</xdr:colOff>
      <xdr:row>4</xdr:row>
      <xdr:rowOff>238126</xdr:rowOff>
    </xdr:to>
    <xdr:sp macro="" textlink="">
      <xdr:nvSpPr>
        <xdr:cNvPr id="44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1126440</xdr:colOff>
      <xdr:row>4</xdr:row>
      <xdr:rowOff>276226</xdr:rowOff>
    </xdr:to>
    <xdr:sp macro="" textlink="">
      <xdr:nvSpPr>
        <xdr:cNvPr id="4427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303901</xdr:rowOff>
    </xdr:from>
    <xdr:to>
      <xdr:col>12</xdr:col>
      <xdr:colOff>49954</xdr:colOff>
      <xdr:row>4</xdr:row>
      <xdr:rowOff>284852</xdr:rowOff>
    </xdr:to>
    <xdr:sp macro="" textlink="">
      <xdr:nvSpPr>
        <xdr:cNvPr id="4428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2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43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3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3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3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43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3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43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3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3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3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44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4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44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4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4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4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44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4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44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4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5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5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45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5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45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5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5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5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45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5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46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6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6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46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46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933803</xdr:colOff>
      <xdr:row>4</xdr:row>
      <xdr:rowOff>238126</xdr:rowOff>
    </xdr:to>
    <xdr:sp macro="" textlink="">
      <xdr:nvSpPr>
        <xdr:cNvPr id="446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808002</xdr:colOff>
      <xdr:row>4</xdr:row>
      <xdr:rowOff>276226</xdr:rowOff>
    </xdr:to>
    <xdr:sp macro="" textlink="">
      <xdr:nvSpPr>
        <xdr:cNvPr id="4466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808002</xdr:colOff>
      <xdr:row>4</xdr:row>
      <xdr:rowOff>238126</xdr:rowOff>
    </xdr:to>
    <xdr:sp macro="" textlink="">
      <xdr:nvSpPr>
        <xdr:cNvPr id="4467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808002</xdr:colOff>
      <xdr:row>4</xdr:row>
      <xdr:rowOff>238126</xdr:rowOff>
    </xdr:to>
    <xdr:sp macro="" textlink="">
      <xdr:nvSpPr>
        <xdr:cNvPr id="4468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933803</xdr:colOff>
      <xdr:row>4</xdr:row>
      <xdr:rowOff>238126</xdr:rowOff>
    </xdr:to>
    <xdr:sp macro="" textlink="">
      <xdr:nvSpPr>
        <xdr:cNvPr id="446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808002</xdr:colOff>
      <xdr:row>4</xdr:row>
      <xdr:rowOff>276226</xdr:rowOff>
    </xdr:to>
    <xdr:sp macro="" textlink="">
      <xdr:nvSpPr>
        <xdr:cNvPr id="4470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964406</xdr:colOff>
      <xdr:row>4</xdr:row>
      <xdr:rowOff>238126</xdr:rowOff>
    </xdr:to>
    <xdr:sp macro="" textlink="">
      <xdr:nvSpPr>
        <xdr:cNvPr id="4471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914753</xdr:colOff>
      <xdr:row>4</xdr:row>
      <xdr:rowOff>276226</xdr:rowOff>
    </xdr:to>
    <xdr:sp macro="" textlink="">
      <xdr:nvSpPr>
        <xdr:cNvPr id="4472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914753</xdr:colOff>
      <xdr:row>4</xdr:row>
      <xdr:rowOff>238126</xdr:rowOff>
    </xdr:to>
    <xdr:sp macro="" textlink="">
      <xdr:nvSpPr>
        <xdr:cNvPr id="4473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914753</xdr:colOff>
      <xdr:row>4</xdr:row>
      <xdr:rowOff>238126</xdr:rowOff>
    </xdr:to>
    <xdr:sp macro="" textlink="">
      <xdr:nvSpPr>
        <xdr:cNvPr id="4474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964406</xdr:colOff>
      <xdr:row>4</xdr:row>
      <xdr:rowOff>238126</xdr:rowOff>
    </xdr:to>
    <xdr:sp macro="" textlink="">
      <xdr:nvSpPr>
        <xdr:cNvPr id="4475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914753</xdr:colOff>
      <xdr:row>4</xdr:row>
      <xdr:rowOff>276226</xdr:rowOff>
    </xdr:to>
    <xdr:sp macro="" textlink="">
      <xdr:nvSpPr>
        <xdr:cNvPr id="4476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933803</xdr:colOff>
      <xdr:row>4</xdr:row>
      <xdr:rowOff>238126</xdr:rowOff>
    </xdr:to>
    <xdr:sp macro="" textlink="">
      <xdr:nvSpPr>
        <xdr:cNvPr id="447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808002</xdr:colOff>
      <xdr:row>4</xdr:row>
      <xdr:rowOff>276226</xdr:rowOff>
    </xdr:to>
    <xdr:sp macro="" textlink="">
      <xdr:nvSpPr>
        <xdr:cNvPr id="447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808002</xdr:colOff>
      <xdr:row>4</xdr:row>
      <xdr:rowOff>238126</xdr:rowOff>
    </xdr:to>
    <xdr:sp macro="" textlink="">
      <xdr:nvSpPr>
        <xdr:cNvPr id="4479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808002</xdr:colOff>
      <xdr:row>4</xdr:row>
      <xdr:rowOff>238126</xdr:rowOff>
    </xdr:to>
    <xdr:sp macro="" textlink="">
      <xdr:nvSpPr>
        <xdr:cNvPr id="4480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933803</xdr:colOff>
      <xdr:row>4</xdr:row>
      <xdr:rowOff>238126</xdr:rowOff>
    </xdr:to>
    <xdr:sp macro="" textlink="">
      <xdr:nvSpPr>
        <xdr:cNvPr id="448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808002</xdr:colOff>
      <xdr:row>4</xdr:row>
      <xdr:rowOff>276226</xdr:rowOff>
    </xdr:to>
    <xdr:sp macro="" textlink="">
      <xdr:nvSpPr>
        <xdr:cNvPr id="4482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964406</xdr:colOff>
      <xdr:row>4</xdr:row>
      <xdr:rowOff>238126</xdr:rowOff>
    </xdr:to>
    <xdr:sp macro="" textlink="">
      <xdr:nvSpPr>
        <xdr:cNvPr id="4483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914753</xdr:colOff>
      <xdr:row>4</xdr:row>
      <xdr:rowOff>276226</xdr:rowOff>
    </xdr:to>
    <xdr:sp macro="" textlink="">
      <xdr:nvSpPr>
        <xdr:cNvPr id="4484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914753</xdr:colOff>
      <xdr:row>4</xdr:row>
      <xdr:rowOff>238126</xdr:rowOff>
    </xdr:to>
    <xdr:sp macro="" textlink="">
      <xdr:nvSpPr>
        <xdr:cNvPr id="4485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914753</xdr:colOff>
      <xdr:row>4</xdr:row>
      <xdr:rowOff>238126</xdr:rowOff>
    </xdr:to>
    <xdr:sp macro="" textlink="">
      <xdr:nvSpPr>
        <xdr:cNvPr id="4486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964406</xdr:colOff>
      <xdr:row>4</xdr:row>
      <xdr:rowOff>238126</xdr:rowOff>
    </xdr:to>
    <xdr:sp macro="" textlink="">
      <xdr:nvSpPr>
        <xdr:cNvPr id="4487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914753</xdr:colOff>
      <xdr:row>4</xdr:row>
      <xdr:rowOff>276226</xdr:rowOff>
    </xdr:to>
    <xdr:sp macro="" textlink="">
      <xdr:nvSpPr>
        <xdr:cNvPr id="4488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933803</xdr:colOff>
      <xdr:row>4</xdr:row>
      <xdr:rowOff>238126</xdr:rowOff>
    </xdr:to>
    <xdr:sp macro="" textlink="">
      <xdr:nvSpPr>
        <xdr:cNvPr id="448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808002</xdr:colOff>
      <xdr:row>4</xdr:row>
      <xdr:rowOff>276226</xdr:rowOff>
    </xdr:to>
    <xdr:sp macro="" textlink="">
      <xdr:nvSpPr>
        <xdr:cNvPr id="4490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933803</xdr:colOff>
      <xdr:row>4</xdr:row>
      <xdr:rowOff>238126</xdr:rowOff>
    </xdr:to>
    <xdr:sp macro="" textlink="">
      <xdr:nvSpPr>
        <xdr:cNvPr id="449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964406</xdr:colOff>
      <xdr:row>4</xdr:row>
      <xdr:rowOff>238126</xdr:rowOff>
    </xdr:to>
    <xdr:sp macro="" textlink="">
      <xdr:nvSpPr>
        <xdr:cNvPr id="4492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914753</xdr:colOff>
      <xdr:row>4</xdr:row>
      <xdr:rowOff>276226</xdr:rowOff>
    </xdr:to>
    <xdr:sp macro="" textlink="">
      <xdr:nvSpPr>
        <xdr:cNvPr id="4493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49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49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49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49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49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49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0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50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0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0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0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50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0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50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0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0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1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51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1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51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1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1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1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51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1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51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2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2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2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52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2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52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52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695434</xdr:colOff>
      <xdr:row>4</xdr:row>
      <xdr:rowOff>238126</xdr:rowOff>
    </xdr:to>
    <xdr:sp macro="" textlink="">
      <xdr:nvSpPr>
        <xdr:cNvPr id="452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600184</xdr:colOff>
      <xdr:row>4</xdr:row>
      <xdr:rowOff>276226</xdr:rowOff>
    </xdr:to>
    <xdr:sp macro="" textlink="">
      <xdr:nvSpPr>
        <xdr:cNvPr id="4528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600184</xdr:colOff>
      <xdr:row>4</xdr:row>
      <xdr:rowOff>238126</xdr:rowOff>
    </xdr:to>
    <xdr:sp macro="" textlink="">
      <xdr:nvSpPr>
        <xdr:cNvPr id="452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600184</xdr:colOff>
      <xdr:row>4</xdr:row>
      <xdr:rowOff>238126</xdr:rowOff>
    </xdr:to>
    <xdr:sp macro="" textlink="">
      <xdr:nvSpPr>
        <xdr:cNvPr id="453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695434</xdr:colOff>
      <xdr:row>4</xdr:row>
      <xdr:rowOff>238126</xdr:rowOff>
    </xdr:to>
    <xdr:sp macro="" textlink="">
      <xdr:nvSpPr>
        <xdr:cNvPr id="453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600184</xdr:colOff>
      <xdr:row>4</xdr:row>
      <xdr:rowOff>276226</xdr:rowOff>
    </xdr:to>
    <xdr:sp macro="" textlink="">
      <xdr:nvSpPr>
        <xdr:cNvPr id="4532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771634</xdr:colOff>
      <xdr:row>4</xdr:row>
      <xdr:rowOff>238126</xdr:rowOff>
    </xdr:to>
    <xdr:sp macro="" textlink="">
      <xdr:nvSpPr>
        <xdr:cNvPr id="4533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676384</xdr:colOff>
      <xdr:row>4</xdr:row>
      <xdr:rowOff>276226</xdr:rowOff>
    </xdr:to>
    <xdr:sp macro="" textlink="">
      <xdr:nvSpPr>
        <xdr:cNvPr id="4534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676384</xdr:colOff>
      <xdr:row>4</xdr:row>
      <xdr:rowOff>238126</xdr:rowOff>
    </xdr:to>
    <xdr:sp macro="" textlink="">
      <xdr:nvSpPr>
        <xdr:cNvPr id="4535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676384</xdr:colOff>
      <xdr:row>4</xdr:row>
      <xdr:rowOff>238126</xdr:rowOff>
    </xdr:to>
    <xdr:sp macro="" textlink="">
      <xdr:nvSpPr>
        <xdr:cNvPr id="4536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771634</xdr:colOff>
      <xdr:row>4</xdr:row>
      <xdr:rowOff>238126</xdr:rowOff>
    </xdr:to>
    <xdr:sp macro="" textlink="">
      <xdr:nvSpPr>
        <xdr:cNvPr id="4537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676384</xdr:colOff>
      <xdr:row>4</xdr:row>
      <xdr:rowOff>276226</xdr:rowOff>
    </xdr:to>
    <xdr:sp macro="" textlink="">
      <xdr:nvSpPr>
        <xdr:cNvPr id="4538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695434</xdr:colOff>
      <xdr:row>4</xdr:row>
      <xdr:rowOff>238126</xdr:rowOff>
    </xdr:to>
    <xdr:sp macro="" textlink="">
      <xdr:nvSpPr>
        <xdr:cNvPr id="453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600184</xdr:colOff>
      <xdr:row>4</xdr:row>
      <xdr:rowOff>276226</xdr:rowOff>
    </xdr:to>
    <xdr:sp macro="" textlink="">
      <xdr:nvSpPr>
        <xdr:cNvPr id="454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600184</xdr:colOff>
      <xdr:row>4</xdr:row>
      <xdr:rowOff>238126</xdr:rowOff>
    </xdr:to>
    <xdr:sp macro="" textlink="">
      <xdr:nvSpPr>
        <xdr:cNvPr id="454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600184</xdr:colOff>
      <xdr:row>4</xdr:row>
      <xdr:rowOff>238126</xdr:rowOff>
    </xdr:to>
    <xdr:sp macro="" textlink="">
      <xdr:nvSpPr>
        <xdr:cNvPr id="454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695434</xdr:colOff>
      <xdr:row>4</xdr:row>
      <xdr:rowOff>238126</xdr:rowOff>
    </xdr:to>
    <xdr:sp macro="" textlink="">
      <xdr:nvSpPr>
        <xdr:cNvPr id="454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600184</xdr:colOff>
      <xdr:row>4</xdr:row>
      <xdr:rowOff>276226</xdr:rowOff>
    </xdr:to>
    <xdr:sp macro="" textlink="">
      <xdr:nvSpPr>
        <xdr:cNvPr id="4544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771634</xdr:colOff>
      <xdr:row>4</xdr:row>
      <xdr:rowOff>238126</xdr:rowOff>
    </xdr:to>
    <xdr:sp macro="" textlink="">
      <xdr:nvSpPr>
        <xdr:cNvPr id="4545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676384</xdr:colOff>
      <xdr:row>4</xdr:row>
      <xdr:rowOff>276226</xdr:rowOff>
    </xdr:to>
    <xdr:sp macro="" textlink="">
      <xdr:nvSpPr>
        <xdr:cNvPr id="4546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676384</xdr:colOff>
      <xdr:row>4</xdr:row>
      <xdr:rowOff>238126</xdr:rowOff>
    </xdr:to>
    <xdr:sp macro="" textlink="">
      <xdr:nvSpPr>
        <xdr:cNvPr id="4547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676384</xdr:colOff>
      <xdr:row>4</xdr:row>
      <xdr:rowOff>238126</xdr:rowOff>
    </xdr:to>
    <xdr:sp macro="" textlink="">
      <xdr:nvSpPr>
        <xdr:cNvPr id="4548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771634</xdr:colOff>
      <xdr:row>4</xdr:row>
      <xdr:rowOff>238126</xdr:rowOff>
    </xdr:to>
    <xdr:sp macro="" textlink="">
      <xdr:nvSpPr>
        <xdr:cNvPr id="4549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676384</xdr:colOff>
      <xdr:row>4</xdr:row>
      <xdr:rowOff>276226</xdr:rowOff>
    </xdr:to>
    <xdr:sp macro="" textlink="">
      <xdr:nvSpPr>
        <xdr:cNvPr id="4550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695434</xdr:colOff>
      <xdr:row>4</xdr:row>
      <xdr:rowOff>238126</xdr:rowOff>
    </xdr:to>
    <xdr:sp macro="" textlink="">
      <xdr:nvSpPr>
        <xdr:cNvPr id="455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600184</xdr:colOff>
      <xdr:row>4</xdr:row>
      <xdr:rowOff>276226</xdr:rowOff>
    </xdr:to>
    <xdr:sp macro="" textlink="">
      <xdr:nvSpPr>
        <xdr:cNvPr id="4552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600184</xdr:colOff>
      <xdr:row>4</xdr:row>
      <xdr:rowOff>238126</xdr:rowOff>
    </xdr:to>
    <xdr:sp macro="" textlink="">
      <xdr:nvSpPr>
        <xdr:cNvPr id="455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600184</xdr:colOff>
      <xdr:row>4</xdr:row>
      <xdr:rowOff>238126</xdr:rowOff>
    </xdr:to>
    <xdr:sp macro="" textlink="">
      <xdr:nvSpPr>
        <xdr:cNvPr id="455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695434</xdr:colOff>
      <xdr:row>4</xdr:row>
      <xdr:rowOff>238126</xdr:rowOff>
    </xdr:to>
    <xdr:sp macro="" textlink="">
      <xdr:nvSpPr>
        <xdr:cNvPr id="455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771634</xdr:colOff>
      <xdr:row>4</xdr:row>
      <xdr:rowOff>238126</xdr:rowOff>
    </xdr:to>
    <xdr:sp macro="" textlink="">
      <xdr:nvSpPr>
        <xdr:cNvPr id="4556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676384</xdr:colOff>
      <xdr:row>4</xdr:row>
      <xdr:rowOff>276226</xdr:rowOff>
    </xdr:to>
    <xdr:sp macro="" textlink="">
      <xdr:nvSpPr>
        <xdr:cNvPr id="4557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55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56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56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56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57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57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57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58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58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58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58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5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59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459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179351</xdr:colOff>
      <xdr:row>4</xdr:row>
      <xdr:rowOff>276226</xdr:rowOff>
    </xdr:to>
    <xdr:sp macro="" textlink="">
      <xdr:nvSpPr>
        <xdr:cNvPr id="459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179351</xdr:colOff>
      <xdr:row>4</xdr:row>
      <xdr:rowOff>238126</xdr:rowOff>
    </xdr:to>
    <xdr:sp macro="" textlink="">
      <xdr:nvSpPr>
        <xdr:cNvPr id="459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179351</xdr:colOff>
      <xdr:row>4</xdr:row>
      <xdr:rowOff>238126</xdr:rowOff>
    </xdr:to>
    <xdr:sp macro="" textlink="">
      <xdr:nvSpPr>
        <xdr:cNvPr id="459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459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179351</xdr:colOff>
      <xdr:row>4</xdr:row>
      <xdr:rowOff>276226</xdr:rowOff>
    </xdr:to>
    <xdr:sp macro="" textlink="">
      <xdr:nvSpPr>
        <xdr:cNvPr id="459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460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255551</xdr:colOff>
      <xdr:row>4</xdr:row>
      <xdr:rowOff>276226</xdr:rowOff>
    </xdr:to>
    <xdr:sp macro="" textlink="">
      <xdr:nvSpPr>
        <xdr:cNvPr id="460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255551</xdr:colOff>
      <xdr:row>4</xdr:row>
      <xdr:rowOff>238126</xdr:rowOff>
    </xdr:to>
    <xdr:sp macro="" textlink="">
      <xdr:nvSpPr>
        <xdr:cNvPr id="460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255551</xdr:colOff>
      <xdr:row>4</xdr:row>
      <xdr:rowOff>238126</xdr:rowOff>
    </xdr:to>
    <xdr:sp macro="" textlink="">
      <xdr:nvSpPr>
        <xdr:cNvPr id="460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460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255551</xdr:colOff>
      <xdr:row>4</xdr:row>
      <xdr:rowOff>276226</xdr:rowOff>
    </xdr:to>
    <xdr:sp macro="" textlink="">
      <xdr:nvSpPr>
        <xdr:cNvPr id="460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460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179351</xdr:colOff>
      <xdr:row>4</xdr:row>
      <xdr:rowOff>276226</xdr:rowOff>
    </xdr:to>
    <xdr:sp macro="" textlink="">
      <xdr:nvSpPr>
        <xdr:cNvPr id="460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179351</xdr:colOff>
      <xdr:row>4</xdr:row>
      <xdr:rowOff>238126</xdr:rowOff>
    </xdr:to>
    <xdr:sp macro="" textlink="">
      <xdr:nvSpPr>
        <xdr:cNvPr id="460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179351</xdr:colOff>
      <xdr:row>4</xdr:row>
      <xdr:rowOff>238126</xdr:rowOff>
    </xdr:to>
    <xdr:sp macro="" textlink="">
      <xdr:nvSpPr>
        <xdr:cNvPr id="460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461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179351</xdr:colOff>
      <xdr:row>4</xdr:row>
      <xdr:rowOff>276226</xdr:rowOff>
    </xdr:to>
    <xdr:sp macro="" textlink="">
      <xdr:nvSpPr>
        <xdr:cNvPr id="461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461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255551</xdr:colOff>
      <xdr:row>4</xdr:row>
      <xdr:rowOff>276226</xdr:rowOff>
    </xdr:to>
    <xdr:sp macro="" textlink="">
      <xdr:nvSpPr>
        <xdr:cNvPr id="461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255551</xdr:colOff>
      <xdr:row>4</xdr:row>
      <xdr:rowOff>238126</xdr:rowOff>
    </xdr:to>
    <xdr:sp macro="" textlink="">
      <xdr:nvSpPr>
        <xdr:cNvPr id="461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255551</xdr:colOff>
      <xdr:row>4</xdr:row>
      <xdr:rowOff>238126</xdr:rowOff>
    </xdr:to>
    <xdr:sp macro="" textlink="">
      <xdr:nvSpPr>
        <xdr:cNvPr id="461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461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255551</xdr:colOff>
      <xdr:row>4</xdr:row>
      <xdr:rowOff>276226</xdr:rowOff>
    </xdr:to>
    <xdr:sp macro="" textlink="">
      <xdr:nvSpPr>
        <xdr:cNvPr id="461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461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179351</xdr:colOff>
      <xdr:row>4</xdr:row>
      <xdr:rowOff>276226</xdr:rowOff>
    </xdr:to>
    <xdr:sp macro="" textlink="">
      <xdr:nvSpPr>
        <xdr:cNvPr id="461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179351</xdr:colOff>
      <xdr:row>4</xdr:row>
      <xdr:rowOff>238126</xdr:rowOff>
    </xdr:to>
    <xdr:sp macro="" textlink="">
      <xdr:nvSpPr>
        <xdr:cNvPr id="462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179351</xdr:colOff>
      <xdr:row>4</xdr:row>
      <xdr:rowOff>238126</xdr:rowOff>
    </xdr:to>
    <xdr:sp macro="" textlink="">
      <xdr:nvSpPr>
        <xdr:cNvPr id="462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462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179351</xdr:colOff>
      <xdr:row>4</xdr:row>
      <xdr:rowOff>276226</xdr:rowOff>
    </xdr:to>
    <xdr:sp macro="" textlink="">
      <xdr:nvSpPr>
        <xdr:cNvPr id="462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462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255551</xdr:colOff>
      <xdr:row>4</xdr:row>
      <xdr:rowOff>276226</xdr:rowOff>
    </xdr:to>
    <xdr:sp macro="" textlink="">
      <xdr:nvSpPr>
        <xdr:cNvPr id="462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255551</xdr:colOff>
      <xdr:row>4</xdr:row>
      <xdr:rowOff>238126</xdr:rowOff>
    </xdr:to>
    <xdr:sp macro="" textlink="">
      <xdr:nvSpPr>
        <xdr:cNvPr id="462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255551</xdr:colOff>
      <xdr:row>4</xdr:row>
      <xdr:rowOff>238126</xdr:rowOff>
    </xdr:to>
    <xdr:sp macro="" textlink="">
      <xdr:nvSpPr>
        <xdr:cNvPr id="462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462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2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463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3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3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3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463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3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463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3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3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3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464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4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464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4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4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4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464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4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464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4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5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5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465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5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465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5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5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5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465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5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466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6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6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466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466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66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67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67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67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67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68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68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68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69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69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69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46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470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274603</xdr:colOff>
      <xdr:row>4</xdr:row>
      <xdr:rowOff>238126</xdr:rowOff>
    </xdr:to>
    <xdr:sp macro="" textlink="">
      <xdr:nvSpPr>
        <xdr:cNvPr id="470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179353</xdr:colOff>
      <xdr:row>4</xdr:row>
      <xdr:rowOff>276226</xdr:rowOff>
    </xdr:to>
    <xdr:sp macro="" textlink="">
      <xdr:nvSpPr>
        <xdr:cNvPr id="470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179353</xdr:colOff>
      <xdr:row>4</xdr:row>
      <xdr:rowOff>238126</xdr:rowOff>
    </xdr:to>
    <xdr:sp macro="" textlink="">
      <xdr:nvSpPr>
        <xdr:cNvPr id="470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179353</xdr:colOff>
      <xdr:row>4</xdr:row>
      <xdr:rowOff>238126</xdr:rowOff>
    </xdr:to>
    <xdr:sp macro="" textlink="">
      <xdr:nvSpPr>
        <xdr:cNvPr id="470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274603</xdr:colOff>
      <xdr:row>4</xdr:row>
      <xdr:rowOff>238126</xdr:rowOff>
    </xdr:to>
    <xdr:sp macro="" textlink="">
      <xdr:nvSpPr>
        <xdr:cNvPr id="470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179353</xdr:colOff>
      <xdr:row>4</xdr:row>
      <xdr:rowOff>276226</xdr:rowOff>
    </xdr:to>
    <xdr:sp macro="" textlink="">
      <xdr:nvSpPr>
        <xdr:cNvPr id="470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350803</xdr:colOff>
      <xdr:row>4</xdr:row>
      <xdr:rowOff>238126</xdr:rowOff>
    </xdr:to>
    <xdr:sp macro="" textlink="">
      <xdr:nvSpPr>
        <xdr:cNvPr id="4707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255553</xdr:colOff>
      <xdr:row>4</xdr:row>
      <xdr:rowOff>276226</xdr:rowOff>
    </xdr:to>
    <xdr:sp macro="" textlink="">
      <xdr:nvSpPr>
        <xdr:cNvPr id="470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255553</xdr:colOff>
      <xdr:row>4</xdr:row>
      <xdr:rowOff>238126</xdr:rowOff>
    </xdr:to>
    <xdr:sp macro="" textlink="">
      <xdr:nvSpPr>
        <xdr:cNvPr id="470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255553</xdr:colOff>
      <xdr:row>4</xdr:row>
      <xdr:rowOff>238126</xdr:rowOff>
    </xdr:to>
    <xdr:sp macro="" textlink="">
      <xdr:nvSpPr>
        <xdr:cNvPr id="471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350803</xdr:colOff>
      <xdr:row>4</xdr:row>
      <xdr:rowOff>238126</xdr:rowOff>
    </xdr:to>
    <xdr:sp macro="" textlink="">
      <xdr:nvSpPr>
        <xdr:cNvPr id="4711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255553</xdr:colOff>
      <xdr:row>4</xdr:row>
      <xdr:rowOff>276226</xdr:rowOff>
    </xdr:to>
    <xdr:sp macro="" textlink="">
      <xdr:nvSpPr>
        <xdr:cNvPr id="471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274603</xdr:colOff>
      <xdr:row>4</xdr:row>
      <xdr:rowOff>238126</xdr:rowOff>
    </xdr:to>
    <xdr:sp macro="" textlink="">
      <xdr:nvSpPr>
        <xdr:cNvPr id="471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179353</xdr:colOff>
      <xdr:row>4</xdr:row>
      <xdr:rowOff>276226</xdr:rowOff>
    </xdr:to>
    <xdr:sp macro="" textlink="">
      <xdr:nvSpPr>
        <xdr:cNvPr id="471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179353</xdr:colOff>
      <xdr:row>4</xdr:row>
      <xdr:rowOff>238126</xdr:rowOff>
    </xdr:to>
    <xdr:sp macro="" textlink="">
      <xdr:nvSpPr>
        <xdr:cNvPr id="471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179353</xdr:colOff>
      <xdr:row>4</xdr:row>
      <xdr:rowOff>238126</xdr:rowOff>
    </xdr:to>
    <xdr:sp macro="" textlink="">
      <xdr:nvSpPr>
        <xdr:cNvPr id="471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274603</xdr:colOff>
      <xdr:row>4</xdr:row>
      <xdr:rowOff>238126</xdr:rowOff>
    </xdr:to>
    <xdr:sp macro="" textlink="">
      <xdr:nvSpPr>
        <xdr:cNvPr id="471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179353</xdr:colOff>
      <xdr:row>4</xdr:row>
      <xdr:rowOff>276226</xdr:rowOff>
    </xdr:to>
    <xdr:sp macro="" textlink="">
      <xdr:nvSpPr>
        <xdr:cNvPr id="471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350803</xdr:colOff>
      <xdr:row>4</xdr:row>
      <xdr:rowOff>238126</xdr:rowOff>
    </xdr:to>
    <xdr:sp macro="" textlink="">
      <xdr:nvSpPr>
        <xdr:cNvPr id="471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255553</xdr:colOff>
      <xdr:row>4</xdr:row>
      <xdr:rowOff>276226</xdr:rowOff>
    </xdr:to>
    <xdr:sp macro="" textlink="">
      <xdr:nvSpPr>
        <xdr:cNvPr id="472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255553</xdr:colOff>
      <xdr:row>4</xdr:row>
      <xdr:rowOff>238126</xdr:rowOff>
    </xdr:to>
    <xdr:sp macro="" textlink="">
      <xdr:nvSpPr>
        <xdr:cNvPr id="472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255553</xdr:colOff>
      <xdr:row>4</xdr:row>
      <xdr:rowOff>238126</xdr:rowOff>
    </xdr:to>
    <xdr:sp macro="" textlink="">
      <xdr:nvSpPr>
        <xdr:cNvPr id="472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350803</xdr:colOff>
      <xdr:row>4</xdr:row>
      <xdr:rowOff>238126</xdr:rowOff>
    </xdr:to>
    <xdr:sp macro="" textlink="">
      <xdr:nvSpPr>
        <xdr:cNvPr id="4723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255553</xdr:colOff>
      <xdr:row>4</xdr:row>
      <xdr:rowOff>276226</xdr:rowOff>
    </xdr:to>
    <xdr:sp macro="" textlink="">
      <xdr:nvSpPr>
        <xdr:cNvPr id="472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274603</xdr:colOff>
      <xdr:row>4</xdr:row>
      <xdr:rowOff>238126</xdr:rowOff>
    </xdr:to>
    <xdr:sp macro="" textlink="">
      <xdr:nvSpPr>
        <xdr:cNvPr id="472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179353</xdr:colOff>
      <xdr:row>4</xdr:row>
      <xdr:rowOff>276226</xdr:rowOff>
    </xdr:to>
    <xdr:sp macro="" textlink="">
      <xdr:nvSpPr>
        <xdr:cNvPr id="472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179353</xdr:colOff>
      <xdr:row>4</xdr:row>
      <xdr:rowOff>238126</xdr:rowOff>
    </xdr:to>
    <xdr:sp macro="" textlink="">
      <xdr:nvSpPr>
        <xdr:cNvPr id="472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179353</xdr:colOff>
      <xdr:row>4</xdr:row>
      <xdr:rowOff>238126</xdr:rowOff>
    </xdr:to>
    <xdr:sp macro="" textlink="">
      <xdr:nvSpPr>
        <xdr:cNvPr id="472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274603</xdr:colOff>
      <xdr:row>4</xdr:row>
      <xdr:rowOff>238126</xdr:rowOff>
    </xdr:to>
    <xdr:sp macro="" textlink="">
      <xdr:nvSpPr>
        <xdr:cNvPr id="472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303901</xdr:rowOff>
    </xdr:from>
    <xdr:to>
      <xdr:col>12</xdr:col>
      <xdr:colOff>49954</xdr:colOff>
      <xdr:row>4</xdr:row>
      <xdr:rowOff>284852</xdr:rowOff>
    </xdr:to>
    <xdr:sp macro="" textlink="">
      <xdr:nvSpPr>
        <xdr:cNvPr id="4730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350803</xdr:colOff>
      <xdr:row>4</xdr:row>
      <xdr:rowOff>238126</xdr:rowOff>
    </xdr:to>
    <xdr:sp macro="" textlink="">
      <xdr:nvSpPr>
        <xdr:cNvPr id="4731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255553</xdr:colOff>
      <xdr:row>4</xdr:row>
      <xdr:rowOff>276226</xdr:rowOff>
    </xdr:to>
    <xdr:sp macro="" textlink="">
      <xdr:nvSpPr>
        <xdr:cNvPr id="473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73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73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74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74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74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75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75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75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75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76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76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7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76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66785</xdr:colOff>
      <xdr:row>4</xdr:row>
      <xdr:rowOff>238126</xdr:rowOff>
    </xdr:to>
    <xdr:sp macro="" textlink="">
      <xdr:nvSpPr>
        <xdr:cNvPr id="4769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1221691</xdr:colOff>
      <xdr:row>4</xdr:row>
      <xdr:rowOff>276226</xdr:rowOff>
    </xdr:to>
    <xdr:sp macro="" textlink="">
      <xdr:nvSpPr>
        <xdr:cNvPr id="477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1221691</xdr:colOff>
      <xdr:row>4</xdr:row>
      <xdr:rowOff>238126</xdr:rowOff>
    </xdr:to>
    <xdr:sp macro="" textlink="">
      <xdr:nvSpPr>
        <xdr:cNvPr id="477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1221691</xdr:colOff>
      <xdr:row>4</xdr:row>
      <xdr:rowOff>238126</xdr:rowOff>
    </xdr:to>
    <xdr:sp macro="" textlink="">
      <xdr:nvSpPr>
        <xdr:cNvPr id="477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66785</xdr:colOff>
      <xdr:row>4</xdr:row>
      <xdr:rowOff>238126</xdr:rowOff>
    </xdr:to>
    <xdr:sp macro="" textlink="">
      <xdr:nvSpPr>
        <xdr:cNvPr id="4773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1221691</xdr:colOff>
      <xdr:row>4</xdr:row>
      <xdr:rowOff>276226</xdr:rowOff>
    </xdr:to>
    <xdr:sp macro="" textlink="">
      <xdr:nvSpPr>
        <xdr:cNvPr id="477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142985</xdr:colOff>
      <xdr:row>4</xdr:row>
      <xdr:rowOff>238126</xdr:rowOff>
    </xdr:to>
    <xdr:sp macro="" textlink="">
      <xdr:nvSpPr>
        <xdr:cNvPr id="4775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47735</xdr:colOff>
      <xdr:row>4</xdr:row>
      <xdr:rowOff>276226</xdr:rowOff>
    </xdr:to>
    <xdr:sp macro="" textlink="">
      <xdr:nvSpPr>
        <xdr:cNvPr id="4776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47735</xdr:colOff>
      <xdr:row>4</xdr:row>
      <xdr:rowOff>238126</xdr:rowOff>
    </xdr:to>
    <xdr:sp macro="" textlink="">
      <xdr:nvSpPr>
        <xdr:cNvPr id="4777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47735</xdr:colOff>
      <xdr:row>4</xdr:row>
      <xdr:rowOff>238126</xdr:rowOff>
    </xdr:to>
    <xdr:sp macro="" textlink="">
      <xdr:nvSpPr>
        <xdr:cNvPr id="477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142985</xdr:colOff>
      <xdr:row>4</xdr:row>
      <xdr:rowOff>238126</xdr:rowOff>
    </xdr:to>
    <xdr:sp macro="" textlink="">
      <xdr:nvSpPr>
        <xdr:cNvPr id="4779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47735</xdr:colOff>
      <xdr:row>4</xdr:row>
      <xdr:rowOff>276226</xdr:rowOff>
    </xdr:to>
    <xdr:sp macro="" textlink="">
      <xdr:nvSpPr>
        <xdr:cNvPr id="4780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66785</xdr:colOff>
      <xdr:row>4</xdr:row>
      <xdr:rowOff>238126</xdr:rowOff>
    </xdr:to>
    <xdr:sp macro="" textlink="">
      <xdr:nvSpPr>
        <xdr:cNvPr id="478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1221691</xdr:colOff>
      <xdr:row>4</xdr:row>
      <xdr:rowOff>276226</xdr:rowOff>
    </xdr:to>
    <xdr:sp macro="" textlink="">
      <xdr:nvSpPr>
        <xdr:cNvPr id="478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1221691</xdr:colOff>
      <xdr:row>4</xdr:row>
      <xdr:rowOff>238126</xdr:rowOff>
    </xdr:to>
    <xdr:sp macro="" textlink="">
      <xdr:nvSpPr>
        <xdr:cNvPr id="478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1221691</xdr:colOff>
      <xdr:row>4</xdr:row>
      <xdr:rowOff>238126</xdr:rowOff>
    </xdr:to>
    <xdr:sp macro="" textlink="">
      <xdr:nvSpPr>
        <xdr:cNvPr id="478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66785</xdr:colOff>
      <xdr:row>4</xdr:row>
      <xdr:rowOff>238126</xdr:rowOff>
    </xdr:to>
    <xdr:sp macro="" textlink="">
      <xdr:nvSpPr>
        <xdr:cNvPr id="4785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1221691</xdr:colOff>
      <xdr:row>4</xdr:row>
      <xdr:rowOff>276226</xdr:rowOff>
    </xdr:to>
    <xdr:sp macro="" textlink="">
      <xdr:nvSpPr>
        <xdr:cNvPr id="478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142985</xdr:colOff>
      <xdr:row>4</xdr:row>
      <xdr:rowOff>238126</xdr:rowOff>
    </xdr:to>
    <xdr:sp macro="" textlink="">
      <xdr:nvSpPr>
        <xdr:cNvPr id="4787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47735</xdr:colOff>
      <xdr:row>4</xdr:row>
      <xdr:rowOff>276226</xdr:rowOff>
    </xdr:to>
    <xdr:sp macro="" textlink="">
      <xdr:nvSpPr>
        <xdr:cNvPr id="4788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47735</xdr:colOff>
      <xdr:row>4</xdr:row>
      <xdr:rowOff>238126</xdr:rowOff>
    </xdr:to>
    <xdr:sp macro="" textlink="">
      <xdr:nvSpPr>
        <xdr:cNvPr id="4789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47735</xdr:colOff>
      <xdr:row>4</xdr:row>
      <xdr:rowOff>238126</xdr:rowOff>
    </xdr:to>
    <xdr:sp macro="" textlink="">
      <xdr:nvSpPr>
        <xdr:cNvPr id="4790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142985</xdr:colOff>
      <xdr:row>4</xdr:row>
      <xdr:rowOff>238126</xdr:rowOff>
    </xdr:to>
    <xdr:sp macro="" textlink="">
      <xdr:nvSpPr>
        <xdr:cNvPr id="4791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47735</xdr:colOff>
      <xdr:row>4</xdr:row>
      <xdr:rowOff>276226</xdr:rowOff>
    </xdr:to>
    <xdr:sp macro="" textlink="">
      <xdr:nvSpPr>
        <xdr:cNvPr id="4792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66785</xdr:colOff>
      <xdr:row>4</xdr:row>
      <xdr:rowOff>238126</xdr:rowOff>
    </xdr:to>
    <xdr:sp macro="" textlink="">
      <xdr:nvSpPr>
        <xdr:cNvPr id="4793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1221691</xdr:colOff>
      <xdr:row>4</xdr:row>
      <xdr:rowOff>276226</xdr:rowOff>
    </xdr:to>
    <xdr:sp macro="" textlink="">
      <xdr:nvSpPr>
        <xdr:cNvPr id="479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1221691</xdr:colOff>
      <xdr:row>4</xdr:row>
      <xdr:rowOff>238126</xdr:rowOff>
    </xdr:to>
    <xdr:sp macro="" textlink="">
      <xdr:nvSpPr>
        <xdr:cNvPr id="479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1221691</xdr:colOff>
      <xdr:row>4</xdr:row>
      <xdr:rowOff>238126</xdr:rowOff>
    </xdr:to>
    <xdr:sp macro="" textlink="">
      <xdr:nvSpPr>
        <xdr:cNvPr id="479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1221691</xdr:colOff>
      <xdr:row>4</xdr:row>
      <xdr:rowOff>276226</xdr:rowOff>
    </xdr:to>
    <xdr:sp macro="" textlink="">
      <xdr:nvSpPr>
        <xdr:cNvPr id="479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142985</xdr:colOff>
      <xdr:row>4</xdr:row>
      <xdr:rowOff>238126</xdr:rowOff>
    </xdr:to>
    <xdr:sp macro="" textlink="">
      <xdr:nvSpPr>
        <xdr:cNvPr id="4798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47735</xdr:colOff>
      <xdr:row>4</xdr:row>
      <xdr:rowOff>276226</xdr:rowOff>
    </xdr:to>
    <xdr:sp macro="" textlink="">
      <xdr:nvSpPr>
        <xdr:cNvPr id="4799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47735</xdr:colOff>
      <xdr:row>4</xdr:row>
      <xdr:rowOff>238126</xdr:rowOff>
    </xdr:to>
    <xdr:sp macro="" textlink="">
      <xdr:nvSpPr>
        <xdr:cNvPr id="4800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0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80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0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0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0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80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0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80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0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1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1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81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1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81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1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1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1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81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1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82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2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2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2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82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2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82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2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2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2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83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3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483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3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483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48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1126439</xdr:colOff>
      <xdr:row>4</xdr:row>
      <xdr:rowOff>276226</xdr:rowOff>
    </xdr:to>
    <xdr:sp macro="" textlink="">
      <xdr:nvSpPr>
        <xdr:cNvPr id="483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1126439</xdr:colOff>
      <xdr:row>4</xdr:row>
      <xdr:rowOff>238126</xdr:rowOff>
    </xdr:to>
    <xdr:sp macro="" textlink="">
      <xdr:nvSpPr>
        <xdr:cNvPr id="483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1126439</xdr:colOff>
      <xdr:row>4</xdr:row>
      <xdr:rowOff>238126</xdr:rowOff>
    </xdr:to>
    <xdr:sp macro="" textlink="">
      <xdr:nvSpPr>
        <xdr:cNvPr id="483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48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1126439</xdr:colOff>
      <xdr:row>4</xdr:row>
      <xdr:rowOff>276226</xdr:rowOff>
    </xdr:to>
    <xdr:sp macro="" textlink="">
      <xdr:nvSpPr>
        <xdr:cNvPr id="484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48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1202639</xdr:colOff>
      <xdr:row>4</xdr:row>
      <xdr:rowOff>276226</xdr:rowOff>
    </xdr:to>
    <xdr:sp macro="" textlink="">
      <xdr:nvSpPr>
        <xdr:cNvPr id="4842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48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48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48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1202639</xdr:colOff>
      <xdr:row>4</xdr:row>
      <xdr:rowOff>276226</xdr:rowOff>
    </xdr:to>
    <xdr:sp macro="" textlink="">
      <xdr:nvSpPr>
        <xdr:cNvPr id="4846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48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1126439</xdr:colOff>
      <xdr:row>4</xdr:row>
      <xdr:rowOff>276226</xdr:rowOff>
    </xdr:to>
    <xdr:sp macro="" textlink="">
      <xdr:nvSpPr>
        <xdr:cNvPr id="484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1126439</xdr:colOff>
      <xdr:row>4</xdr:row>
      <xdr:rowOff>238126</xdr:rowOff>
    </xdr:to>
    <xdr:sp macro="" textlink="">
      <xdr:nvSpPr>
        <xdr:cNvPr id="484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1126439</xdr:colOff>
      <xdr:row>4</xdr:row>
      <xdr:rowOff>238126</xdr:rowOff>
    </xdr:to>
    <xdr:sp macro="" textlink="">
      <xdr:nvSpPr>
        <xdr:cNvPr id="485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48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1126439</xdr:colOff>
      <xdr:row>4</xdr:row>
      <xdr:rowOff>276226</xdr:rowOff>
    </xdr:to>
    <xdr:sp macro="" textlink="">
      <xdr:nvSpPr>
        <xdr:cNvPr id="485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48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1202639</xdr:colOff>
      <xdr:row>4</xdr:row>
      <xdr:rowOff>276226</xdr:rowOff>
    </xdr:to>
    <xdr:sp macro="" textlink="">
      <xdr:nvSpPr>
        <xdr:cNvPr id="4854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48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48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48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1202639</xdr:colOff>
      <xdr:row>4</xdr:row>
      <xdr:rowOff>276226</xdr:rowOff>
    </xdr:to>
    <xdr:sp macro="" textlink="">
      <xdr:nvSpPr>
        <xdr:cNvPr id="4858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48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1126439</xdr:colOff>
      <xdr:row>4</xdr:row>
      <xdr:rowOff>276226</xdr:rowOff>
    </xdr:to>
    <xdr:sp macro="" textlink="">
      <xdr:nvSpPr>
        <xdr:cNvPr id="486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1126439</xdr:colOff>
      <xdr:row>4</xdr:row>
      <xdr:rowOff>238126</xdr:rowOff>
    </xdr:to>
    <xdr:sp macro="" textlink="">
      <xdr:nvSpPr>
        <xdr:cNvPr id="486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1126439</xdr:colOff>
      <xdr:row>4</xdr:row>
      <xdr:rowOff>238126</xdr:rowOff>
    </xdr:to>
    <xdr:sp macro="" textlink="">
      <xdr:nvSpPr>
        <xdr:cNvPr id="486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48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1126439</xdr:colOff>
      <xdr:row>4</xdr:row>
      <xdr:rowOff>276226</xdr:rowOff>
    </xdr:to>
    <xdr:sp macro="" textlink="">
      <xdr:nvSpPr>
        <xdr:cNvPr id="486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303901</xdr:rowOff>
    </xdr:from>
    <xdr:to>
      <xdr:col>12</xdr:col>
      <xdr:colOff>49953</xdr:colOff>
      <xdr:row>4</xdr:row>
      <xdr:rowOff>284852</xdr:rowOff>
    </xdr:to>
    <xdr:sp macro="" textlink="">
      <xdr:nvSpPr>
        <xdr:cNvPr id="4865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86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6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6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7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87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7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87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7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7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7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87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7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87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8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8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8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88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8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88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8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8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8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88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9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89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9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9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9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89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9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89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9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89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476497</xdr:colOff>
      <xdr:row>4</xdr:row>
      <xdr:rowOff>238126</xdr:rowOff>
    </xdr:to>
    <xdr:sp macro="" textlink="">
      <xdr:nvSpPr>
        <xdr:cNvPr id="490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476497</xdr:colOff>
      <xdr:row>4</xdr:row>
      <xdr:rowOff>276226</xdr:rowOff>
    </xdr:to>
    <xdr:sp macro="" textlink="">
      <xdr:nvSpPr>
        <xdr:cNvPr id="490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933803</xdr:colOff>
      <xdr:row>4</xdr:row>
      <xdr:rowOff>238126</xdr:rowOff>
    </xdr:to>
    <xdr:sp macro="" textlink="">
      <xdr:nvSpPr>
        <xdr:cNvPr id="490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808002</xdr:colOff>
      <xdr:row>4</xdr:row>
      <xdr:rowOff>276226</xdr:rowOff>
    </xdr:to>
    <xdr:sp macro="" textlink="">
      <xdr:nvSpPr>
        <xdr:cNvPr id="4903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808002</xdr:colOff>
      <xdr:row>4</xdr:row>
      <xdr:rowOff>238126</xdr:rowOff>
    </xdr:to>
    <xdr:sp macro="" textlink="">
      <xdr:nvSpPr>
        <xdr:cNvPr id="4904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808002</xdr:colOff>
      <xdr:row>4</xdr:row>
      <xdr:rowOff>238126</xdr:rowOff>
    </xdr:to>
    <xdr:sp macro="" textlink="">
      <xdr:nvSpPr>
        <xdr:cNvPr id="4905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933803</xdr:colOff>
      <xdr:row>4</xdr:row>
      <xdr:rowOff>238126</xdr:rowOff>
    </xdr:to>
    <xdr:sp macro="" textlink="">
      <xdr:nvSpPr>
        <xdr:cNvPr id="4906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808002</xdr:colOff>
      <xdr:row>4</xdr:row>
      <xdr:rowOff>276226</xdr:rowOff>
    </xdr:to>
    <xdr:sp macro="" textlink="">
      <xdr:nvSpPr>
        <xdr:cNvPr id="4907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964406</xdr:colOff>
      <xdr:row>4</xdr:row>
      <xdr:rowOff>238126</xdr:rowOff>
    </xdr:to>
    <xdr:sp macro="" textlink="">
      <xdr:nvSpPr>
        <xdr:cNvPr id="4908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914753</xdr:colOff>
      <xdr:row>4</xdr:row>
      <xdr:rowOff>276226</xdr:rowOff>
    </xdr:to>
    <xdr:sp macro="" textlink="">
      <xdr:nvSpPr>
        <xdr:cNvPr id="4909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914753</xdr:colOff>
      <xdr:row>4</xdr:row>
      <xdr:rowOff>238126</xdr:rowOff>
    </xdr:to>
    <xdr:sp macro="" textlink="">
      <xdr:nvSpPr>
        <xdr:cNvPr id="4910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914753</xdr:colOff>
      <xdr:row>4</xdr:row>
      <xdr:rowOff>238126</xdr:rowOff>
    </xdr:to>
    <xdr:sp macro="" textlink="">
      <xdr:nvSpPr>
        <xdr:cNvPr id="4911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964406</xdr:colOff>
      <xdr:row>4</xdr:row>
      <xdr:rowOff>238126</xdr:rowOff>
    </xdr:to>
    <xdr:sp macro="" textlink="">
      <xdr:nvSpPr>
        <xdr:cNvPr id="4912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914753</xdr:colOff>
      <xdr:row>4</xdr:row>
      <xdr:rowOff>276226</xdr:rowOff>
    </xdr:to>
    <xdr:sp macro="" textlink="">
      <xdr:nvSpPr>
        <xdr:cNvPr id="4913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933803</xdr:colOff>
      <xdr:row>4</xdr:row>
      <xdr:rowOff>238126</xdr:rowOff>
    </xdr:to>
    <xdr:sp macro="" textlink="">
      <xdr:nvSpPr>
        <xdr:cNvPr id="491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808002</xdr:colOff>
      <xdr:row>4</xdr:row>
      <xdr:rowOff>276226</xdr:rowOff>
    </xdr:to>
    <xdr:sp macro="" textlink="">
      <xdr:nvSpPr>
        <xdr:cNvPr id="4915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808002</xdr:colOff>
      <xdr:row>4</xdr:row>
      <xdr:rowOff>238126</xdr:rowOff>
    </xdr:to>
    <xdr:sp macro="" textlink="">
      <xdr:nvSpPr>
        <xdr:cNvPr id="4916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808002</xdr:colOff>
      <xdr:row>4</xdr:row>
      <xdr:rowOff>238126</xdr:rowOff>
    </xdr:to>
    <xdr:sp macro="" textlink="">
      <xdr:nvSpPr>
        <xdr:cNvPr id="4917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933803</xdr:colOff>
      <xdr:row>4</xdr:row>
      <xdr:rowOff>238126</xdr:rowOff>
    </xdr:to>
    <xdr:sp macro="" textlink="">
      <xdr:nvSpPr>
        <xdr:cNvPr id="4918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808002</xdr:colOff>
      <xdr:row>4</xdr:row>
      <xdr:rowOff>276226</xdr:rowOff>
    </xdr:to>
    <xdr:sp macro="" textlink="">
      <xdr:nvSpPr>
        <xdr:cNvPr id="4919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964406</xdr:colOff>
      <xdr:row>4</xdr:row>
      <xdr:rowOff>238126</xdr:rowOff>
    </xdr:to>
    <xdr:sp macro="" textlink="">
      <xdr:nvSpPr>
        <xdr:cNvPr id="4920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914753</xdr:colOff>
      <xdr:row>4</xdr:row>
      <xdr:rowOff>276226</xdr:rowOff>
    </xdr:to>
    <xdr:sp macro="" textlink="">
      <xdr:nvSpPr>
        <xdr:cNvPr id="4921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914753</xdr:colOff>
      <xdr:row>4</xdr:row>
      <xdr:rowOff>238126</xdr:rowOff>
    </xdr:to>
    <xdr:sp macro="" textlink="">
      <xdr:nvSpPr>
        <xdr:cNvPr id="4922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914753</xdr:colOff>
      <xdr:row>4</xdr:row>
      <xdr:rowOff>238126</xdr:rowOff>
    </xdr:to>
    <xdr:sp macro="" textlink="">
      <xdr:nvSpPr>
        <xdr:cNvPr id="4923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964406</xdr:colOff>
      <xdr:row>4</xdr:row>
      <xdr:rowOff>238126</xdr:rowOff>
    </xdr:to>
    <xdr:sp macro="" textlink="">
      <xdr:nvSpPr>
        <xdr:cNvPr id="4924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914753</xdr:colOff>
      <xdr:row>4</xdr:row>
      <xdr:rowOff>276226</xdr:rowOff>
    </xdr:to>
    <xdr:sp macro="" textlink="">
      <xdr:nvSpPr>
        <xdr:cNvPr id="4925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933803</xdr:colOff>
      <xdr:row>4</xdr:row>
      <xdr:rowOff>238126</xdr:rowOff>
    </xdr:to>
    <xdr:sp macro="" textlink="">
      <xdr:nvSpPr>
        <xdr:cNvPr id="4926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808002</xdr:colOff>
      <xdr:row>4</xdr:row>
      <xdr:rowOff>276226</xdr:rowOff>
    </xdr:to>
    <xdr:sp macro="" textlink="">
      <xdr:nvSpPr>
        <xdr:cNvPr id="4927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933803</xdr:colOff>
      <xdr:row>4</xdr:row>
      <xdr:rowOff>238126</xdr:rowOff>
    </xdr:to>
    <xdr:sp macro="" textlink="">
      <xdr:nvSpPr>
        <xdr:cNvPr id="4928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964406</xdr:colOff>
      <xdr:row>4</xdr:row>
      <xdr:rowOff>238126</xdr:rowOff>
    </xdr:to>
    <xdr:sp macro="" textlink="">
      <xdr:nvSpPr>
        <xdr:cNvPr id="4929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914753</xdr:colOff>
      <xdr:row>4</xdr:row>
      <xdr:rowOff>276226</xdr:rowOff>
    </xdr:to>
    <xdr:sp macro="" textlink="">
      <xdr:nvSpPr>
        <xdr:cNvPr id="4930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3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93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3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3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3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93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3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93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3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4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4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94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4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94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4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4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4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94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4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95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5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5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5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95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5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95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5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5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5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96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6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476496</xdr:colOff>
      <xdr:row>4</xdr:row>
      <xdr:rowOff>276226</xdr:rowOff>
    </xdr:to>
    <xdr:sp macro="" textlink="">
      <xdr:nvSpPr>
        <xdr:cNvPr id="496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476496</xdr:colOff>
      <xdr:row>4</xdr:row>
      <xdr:rowOff>238126</xdr:rowOff>
    </xdr:to>
    <xdr:sp macro="" textlink="">
      <xdr:nvSpPr>
        <xdr:cNvPr id="496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695434</xdr:colOff>
      <xdr:row>4</xdr:row>
      <xdr:rowOff>238126</xdr:rowOff>
    </xdr:to>
    <xdr:sp macro="" textlink="">
      <xdr:nvSpPr>
        <xdr:cNvPr id="496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600184</xdr:colOff>
      <xdr:row>4</xdr:row>
      <xdr:rowOff>276226</xdr:rowOff>
    </xdr:to>
    <xdr:sp macro="" textlink="">
      <xdr:nvSpPr>
        <xdr:cNvPr id="4965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600184</xdr:colOff>
      <xdr:row>4</xdr:row>
      <xdr:rowOff>238126</xdr:rowOff>
    </xdr:to>
    <xdr:sp macro="" textlink="">
      <xdr:nvSpPr>
        <xdr:cNvPr id="496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600184</xdr:colOff>
      <xdr:row>4</xdr:row>
      <xdr:rowOff>238126</xdr:rowOff>
    </xdr:to>
    <xdr:sp macro="" textlink="">
      <xdr:nvSpPr>
        <xdr:cNvPr id="496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695434</xdr:colOff>
      <xdr:row>4</xdr:row>
      <xdr:rowOff>238126</xdr:rowOff>
    </xdr:to>
    <xdr:sp macro="" textlink="">
      <xdr:nvSpPr>
        <xdr:cNvPr id="4968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600184</xdr:colOff>
      <xdr:row>4</xdr:row>
      <xdr:rowOff>276226</xdr:rowOff>
    </xdr:to>
    <xdr:sp macro="" textlink="">
      <xdr:nvSpPr>
        <xdr:cNvPr id="4969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771634</xdr:colOff>
      <xdr:row>4</xdr:row>
      <xdr:rowOff>238126</xdr:rowOff>
    </xdr:to>
    <xdr:sp macro="" textlink="">
      <xdr:nvSpPr>
        <xdr:cNvPr id="4970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676384</xdr:colOff>
      <xdr:row>4</xdr:row>
      <xdr:rowOff>276226</xdr:rowOff>
    </xdr:to>
    <xdr:sp macro="" textlink="">
      <xdr:nvSpPr>
        <xdr:cNvPr id="4971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676384</xdr:colOff>
      <xdr:row>4</xdr:row>
      <xdr:rowOff>238126</xdr:rowOff>
    </xdr:to>
    <xdr:sp macro="" textlink="">
      <xdr:nvSpPr>
        <xdr:cNvPr id="4972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676384</xdr:colOff>
      <xdr:row>4</xdr:row>
      <xdr:rowOff>238126</xdr:rowOff>
    </xdr:to>
    <xdr:sp macro="" textlink="">
      <xdr:nvSpPr>
        <xdr:cNvPr id="4973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771634</xdr:colOff>
      <xdr:row>4</xdr:row>
      <xdr:rowOff>238126</xdr:rowOff>
    </xdr:to>
    <xdr:sp macro="" textlink="">
      <xdr:nvSpPr>
        <xdr:cNvPr id="4974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676384</xdr:colOff>
      <xdr:row>4</xdr:row>
      <xdr:rowOff>276226</xdr:rowOff>
    </xdr:to>
    <xdr:sp macro="" textlink="">
      <xdr:nvSpPr>
        <xdr:cNvPr id="4975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695434</xdr:colOff>
      <xdr:row>4</xdr:row>
      <xdr:rowOff>238126</xdr:rowOff>
    </xdr:to>
    <xdr:sp macro="" textlink="">
      <xdr:nvSpPr>
        <xdr:cNvPr id="497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600184</xdr:colOff>
      <xdr:row>4</xdr:row>
      <xdr:rowOff>276226</xdr:rowOff>
    </xdr:to>
    <xdr:sp macro="" textlink="">
      <xdr:nvSpPr>
        <xdr:cNvPr id="4977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600184</xdr:colOff>
      <xdr:row>4</xdr:row>
      <xdr:rowOff>238126</xdr:rowOff>
    </xdr:to>
    <xdr:sp macro="" textlink="">
      <xdr:nvSpPr>
        <xdr:cNvPr id="497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600184</xdr:colOff>
      <xdr:row>4</xdr:row>
      <xdr:rowOff>238126</xdr:rowOff>
    </xdr:to>
    <xdr:sp macro="" textlink="">
      <xdr:nvSpPr>
        <xdr:cNvPr id="497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695434</xdr:colOff>
      <xdr:row>4</xdr:row>
      <xdr:rowOff>238126</xdr:rowOff>
    </xdr:to>
    <xdr:sp macro="" textlink="">
      <xdr:nvSpPr>
        <xdr:cNvPr id="498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600184</xdr:colOff>
      <xdr:row>4</xdr:row>
      <xdr:rowOff>276226</xdr:rowOff>
    </xdr:to>
    <xdr:sp macro="" textlink="">
      <xdr:nvSpPr>
        <xdr:cNvPr id="4981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771634</xdr:colOff>
      <xdr:row>4</xdr:row>
      <xdr:rowOff>238126</xdr:rowOff>
    </xdr:to>
    <xdr:sp macro="" textlink="">
      <xdr:nvSpPr>
        <xdr:cNvPr id="4982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676384</xdr:colOff>
      <xdr:row>4</xdr:row>
      <xdr:rowOff>276226</xdr:rowOff>
    </xdr:to>
    <xdr:sp macro="" textlink="">
      <xdr:nvSpPr>
        <xdr:cNvPr id="4983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676384</xdr:colOff>
      <xdr:row>4</xdr:row>
      <xdr:rowOff>238126</xdr:rowOff>
    </xdr:to>
    <xdr:sp macro="" textlink="">
      <xdr:nvSpPr>
        <xdr:cNvPr id="4984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676384</xdr:colOff>
      <xdr:row>4</xdr:row>
      <xdr:rowOff>238126</xdr:rowOff>
    </xdr:to>
    <xdr:sp macro="" textlink="">
      <xdr:nvSpPr>
        <xdr:cNvPr id="4985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771634</xdr:colOff>
      <xdr:row>4</xdr:row>
      <xdr:rowOff>238126</xdr:rowOff>
    </xdr:to>
    <xdr:sp macro="" textlink="">
      <xdr:nvSpPr>
        <xdr:cNvPr id="4986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676384</xdr:colOff>
      <xdr:row>4</xdr:row>
      <xdr:rowOff>276226</xdr:rowOff>
    </xdr:to>
    <xdr:sp macro="" textlink="">
      <xdr:nvSpPr>
        <xdr:cNvPr id="4987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695434</xdr:colOff>
      <xdr:row>4</xdr:row>
      <xdr:rowOff>238126</xdr:rowOff>
    </xdr:to>
    <xdr:sp macro="" textlink="">
      <xdr:nvSpPr>
        <xdr:cNvPr id="4988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600184</xdr:colOff>
      <xdr:row>4</xdr:row>
      <xdr:rowOff>276226</xdr:rowOff>
    </xdr:to>
    <xdr:sp macro="" textlink="">
      <xdr:nvSpPr>
        <xdr:cNvPr id="4989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600184</xdr:colOff>
      <xdr:row>4</xdr:row>
      <xdr:rowOff>238126</xdr:rowOff>
    </xdr:to>
    <xdr:sp macro="" textlink="">
      <xdr:nvSpPr>
        <xdr:cNvPr id="499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600184</xdr:colOff>
      <xdr:row>4</xdr:row>
      <xdr:rowOff>238126</xdr:rowOff>
    </xdr:to>
    <xdr:sp macro="" textlink="">
      <xdr:nvSpPr>
        <xdr:cNvPr id="499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695434</xdr:colOff>
      <xdr:row>4</xdr:row>
      <xdr:rowOff>238126</xdr:rowOff>
    </xdr:to>
    <xdr:sp macro="" textlink="">
      <xdr:nvSpPr>
        <xdr:cNvPr id="499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771634</xdr:colOff>
      <xdr:row>4</xdr:row>
      <xdr:rowOff>238126</xdr:rowOff>
    </xdr:to>
    <xdr:sp macro="" textlink="">
      <xdr:nvSpPr>
        <xdr:cNvPr id="4993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676384</xdr:colOff>
      <xdr:row>4</xdr:row>
      <xdr:rowOff>276226</xdr:rowOff>
    </xdr:to>
    <xdr:sp macro="" textlink="">
      <xdr:nvSpPr>
        <xdr:cNvPr id="4994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9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499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9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9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49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00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00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00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00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01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01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01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02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02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02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0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03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503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179351</xdr:colOff>
      <xdr:row>4</xdr:row>
      <xdr:rowOff>276226</xdr:rowOff>
    </xdr:to>
    <xdr:sp macro="" textlink="">
      <xdr:nvSpPr>
        <xdr:cNvPr id="503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179351</xdr:colOff>
      <xdr:row>4</xdr:row>
      <xdr:rowOff>238126</xdr:rowOff>
    </xdr:to>
    <xdr:sp macro="" textlink="">
      <xdr:nvSpPr>
        <xdr:cNvPr id="503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179351</xdr:colOff>
      <xdr:row>4</xdr:row>
      <xdr:rowOff>238126</xdr:rowOff>
    </xdr:to>
    <xdr:sp macro="" textlink="">
      <xdr:nvSpPr>
        <xdr:cNvPr id="503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503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179351</xdr:colOff>
      <xdr:row>4</xdr:row>
      <xdr:rowOff>276226</xdr:rowOff>
    </xdr:to>
    <xdr:sp macro="" textlink="">
      <xdr:nvSpPr>
        <xdr:cNvPr id="503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503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255551</xdr:colOff>
      <xdr:row>4</xdr:row>
      <xdr:rowOff>276226</xdr:rowOff>
    </xdr:to>
    <xdr:sp macro="" textlink="">
      <xdr:nvSpPr>
        <xdr:cNvPr id="503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255551</xdr:colOff>
      <xdr:row>4</xdr:row>
      <xdr:rowOff>238126</xdr:rowOff>
    </xdr:to>
    <xdr:sp macro="" textlink="">
      <xdr:nvSpPr>
        <xdr:cNvPr id="503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255551</xdr:colOff>
      <xdr:row>4</xdr:row>
      <xdr:rowOff>238126</xdr:rowOff>
    </xdr:to>
    <xdr:sp macro="" textlink="">
      <xdr:nvSpPr>
        <xdr:cNvPr id="504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504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255551</xdr:colOff>
      <xdr:row>4</xdr:row>
      <xdr:rowOff>276226</xdr:rowOff>
    </xdr:to>
    <xdr:sp macro="" textlink="">
      <xdr:nvSpPr>
        <xdr:cNvPr id="504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504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179351</xdr:colOff>
      <xdr:row>4</xdr:row>
      <xdr:rowOff>276226</xdr:rowOff>
    </xdr:to>
    <xdr:sp macro="" textlink="">
      <xdr:nvSpPr>
        <xdr:cNvPr id="504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179351</xdr:colOff>
      <xdr:row>4</xdr:row>
      <xdr:rowOff>238126</xdr:rowOff>
    </xdr:to>
    <xdr:sp macro="" textlink="">
      <xdr:nvSpPr>
        <xdr:cNvPr id="504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179351</xdr:colOff>
      <xdr:row>4</xdr:row>
      <xdr:rowOff>238126</xdr:rowOff>
    </xdr:to>
    <xdr:sp macro="" textlink="">
      <xdr:nvSpPr>
        <xdr:cNvPr id="504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504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179351</xdr:colOff>
      <xdr:row>4</xdr:row>
      <xdr:rowOff>276226</xdr:rowOff>
    </xdr:to>
    <xdr:sp macro="" textlink="">
      <xdr:nvSpPr>
        <xdr:cNvPr id="504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504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255551</xdr:colOff>
      <xdr:row>4</xdr:row>
      <xdr:rowOff>276226</xdr:rowOff>
    </xdr:to>
    <xdr:sp macro="" textlink="">
      <xdr:nvSpPr>
        <xdr:cNvPr id="505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255551</xdr:colOff>
      <xdr:row>4</xdr:row>
      <xdr:rowOff>238126</xdr:rowOff>
    </xdr:to>
    <xdr:sp macro="" textlink="">
      <xdr:nvSpPr>
        <xdr:cNvPr id="505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255551</xdr:colOff>
      <xdr:row>4</xdr:row>
      <xdr:rowOff>238126</xdr:rowOff>
    </xdr:to>
    <xdr:sp macro="" textlink="">
      <xdr:nvSpPr>
        <xdr:cNvPr id="505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505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255551</xdr:colOff>
      <xdr:row>4</xdr:row>
      <xdr:rowOff>276226</xdr:rowOff>
    </xdr:to>
    <xdr:sp macro="" textlink="">
      <xdr:nvSpPr>
        <xdr:cNvPr id="505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505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179351</xdr:colOff>
      <xdr:row>4</xdr:row>
      <xdr:rowOff>276226</xdr:rowOff>
    </xdr:to>
    <xdr:sp macro="" textlink="">
      <xdr:nvSpPr>
        <xdr:cNvPr id="505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179351</xdr:colOff>
      <xdr:row>4</xdr:row>
      <xdr:rowOff>238126</xdr:rowOff>
    </xdr:to>
    <xdr:sp macro="" textlink="">
      <xdr:nvSpPr>
        <xdr:cNvPr id="505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179351</xdr:colOff>
      <xdr:row>4</xdr:row>
      <xdr:rowOff>238126</xdr:rowOff>
    </xdr:to>
    <xdr:sp macro="" textlink="">
      <xdr:nvSpPr>
        <xdr:cNvPr id="505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505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179351</xdr:colOff>
      <xdr:row>4</xdr:row>
      <xdr:rowOff>276226</xdr:rowOff>
    </xdr:to>
    <xdr:sp macro="" textlink="">
      <xdr:nvSpPr>
        <xdr:cNvPr id="506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506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255551</xdr:colOff>
      <xdr:row>4</xdr:row>
      <xdr:rowOff>276226</xdr:rowOff>
    </xdr:to>
    <xdr:sp macro="" textlink="">
      <xdr:nvSpPr>
        <xdr:cNvPr id="506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255551</xdr:colOff>
      <xdr:row>4</xdr:row>
      <xdr:rowOff>238126</xdr:rowOff>
    </xdr:to>
    <xdr:sp macro="" textlink="">
      <xdr:nvSpPr>
        <xdr:cNvPr id="506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255551</xdr:colOff>
      <xdr:row>4</xdr:row>
      <xdr:rowOff>238126</xdr:rowOff>
    </xdr:to>
    <xdr:sp macro="" textlink="">
      <xdr:nvSpPr>
        <xdr:cNvPr id="506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265076</xdr:colOff>
      <xdr:row>4</xdr:row>
      <xdr:rowOff>238126</xdr:rowOff>
    </xdr:to>
    <xdr:sp macro="" textlink="">
      <xdr:nvSpPr>
        <xdr:cNvPr id="506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6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506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6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6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7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507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7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507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7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7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7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507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7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507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8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8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8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508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8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508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8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8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8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508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9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509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9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9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9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509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9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509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9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09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1241742</xdr:colOff>
      <xdr:row>4</xdr:row>
      <xdr:rowOff>238126</xdr:rowOff>
    </xdr:to>
    <xdr:sp macro="" textlink="">
      <xdr:nvSpPr>
        <xdr:cNvPr id="510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1241742</xdr:colOff>
      <xdr:row>4</xdr:row>
      <xdr:rowOff>276226</xdr:rowOff>
    </xdr:to>
    <xdr:sp macro="" textlink="">
      <xdr:nvSpPr>
        <xdr:cNvPr id="510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510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510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510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511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511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511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512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512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512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513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513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1204510</xdr:colOff>
      <xdr:row>4</xdr:row>
      <xdr:rowOff>238126</xdr:rowOff>
    </xdr:to>
    <xdr:sp macro="" textlink="">
      <xdr:nvSpPr>
        <xdr:cNvPr id="51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1204510</xdr:colOff>
      <xdr:row>4</xdr:row>
      <xdr:rowOff>276226</xdr:rowOff>
    </xdr:to>
    <xdr:sp macro="" textlink="">
      <xdr:nvSpPr>
        <xdr:cNvPr id="513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274603</xdr:colOff>
      <xdr:row>4</xdr:row>
      <xdr:rowOff>238126</xdr:rowOff>
    </xdr:to>
    <xdr:sp macro="" textlink="">
      <xdr:nvSpPr>
        <xdr:cNvPr id="513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179353</xdr:colOff>
      <xdr:row>4</xdr:row>
      <xdr:rowOff>276226</xdr:rowOff>
    </xdr:to>
    <xdr:sp macro="" textlink="">
      <xdr:nvSpPr>
        <xdr:cNvPr id="513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179353</xdr:colOff>
      <xdr:row>4</xdr:row>
      <xdr:rowOff>238126</xdr:rowOff>
    </xdr:to>
    <xdr:sp macro="" textlink="">
      <xdr:nvSpPr>
        <xdr:cNvPr id="514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179353</xdr:colOff>
      <xdr:row>4</xdr:row>
      <xdr:rowOff>238126</xdr:rowOff>
    </xdr:to>
    <xdr:sp macro="" textlink="">
      <xdr:nvSpPr>
        <xdr:cNvPr id="514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274603</xdr:colOff>
      <xdr:row>4</xdr:row>
      <xdr:rowOff>238126</xdr:rowOff>
    </xdr:to>
    <xdr:sp macro="" textlink="">
      <xdr:nvSpPr>
        <xdr:cNvPr id="5142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179353</xdr:colOff>
      <xdr:row>4</xdr:row>
      <xdr:rowOff>276226</xdr:rowOff>
    </xdr:to>
    <xdr:sp macro="" textlink="">
      <xdr:nvSpPr>
        <xdr:cNvPr id="514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350803</xdr:colOff>
      <xdr:row>4</xdr:row>
      <xdr:rowOff>238126</xdr:rowOff>
    </xdr:to>
    <xdr:sp macro="" textlink="">
      <xdr:nvSpPr>
        <xdr:cNvPr id="5144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255553</xdr:colOff>
      <xdr:row>4</xdr:row>
      <xdr:rowOff>276226</xdr:rowOff>
    </xdr:to>
    <xdr:sp macro="" textlink="">
      <xdr:nvSpPr>
        <xdr:cNvPr id="514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255553</xdr:colOff>
      <xdr:row>4</xdr:row>
      <xdr:rowOff>238126</xdr:rowOff>
    </xdr:to>
    <xdr:sp macro="" textlink="">
      <xdr:nvSpPr>
        <xdr:cNvPr id="514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255553</xdr:colOff>
      <xdr:row>4</xdr:row>
      <xdr:rowOff>238126</xdr:rowOff>
    </xdr:to>
    <xdr:sp macro="" textlink="">
      <xdr:nvSpPr>
        <xdr:cNvPr id="514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350803</xdr:colOff>
      <xdr:row>4</xdr:row>
      <xdr:rowOff>238126</xdr:rowOff>
    </xdr:to>
    <xdr:sp macro="" textlink="">
      <xdr:nvSpPr>
        <xdr:cNvPr id="5148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255553</xdr:colOff>
      <xdr:row>4</xdr:row>
      <xdr:rowOff>276226</xdr:rowOff>
    </xdr:to>
    <xdr:sp macro="" textlink="">
      <xdr:nvSpPr>
        <xdr:cNvPr id="514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274603</xdr:colOff>
      <xdr:row>4</xdr:row>
      <xdr:rowOff>238126</xdr:rowOff>
    </xdr:to>
    <xdr:sp macro="" textlink="">
      <xdr:nvSpPr>
        <xdr:cNvPr id="515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179353</xdr:colOff>
      <xdr:row>4</xdr:row>
      <xdr:rowOff>276226</xdr:rowOff>
    </xdr:to>
    <xdr:sp macro="" textlink="">
      <xdr:nvSpPr>
        <xdr:cNvPr id="515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179353</xdr:colOff>
      <xdr:row>4</xdr:row>
      <xdr:rowOff>238126</xdr:rowOff>
    </xdr:to>
    <xdr:sp macro="" textlink="">
      <xdr:nvSpPr>
        <xdr:cNvPr id="515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179353</xdr:colOff>
      <xdr:row>4</xdr:row>
      <xdr:rowOff>238126</xdr:rowOff>
    </xdr:to>
    <xdr:sp macro="" textlink="">
      <xdr:nvSpPr>
        <xdr:cNvPr id="515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274603</xdr:colOff>
      <xdr:row>4</xdr:row>
      <xdr:rowOff>238126</xdr:rowOff>
    </xdr:to>
    <xdr:sp macro="" textlink="">
      <xdr:nvSpPr>
        <xdr:cNvPr id="515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179353</xdr:colOff>
      <xdr:row>4</xdr:row>
      <xdr:rowOff>276226</xdr:rowOff>
    </xdr:to>
    <xdr:sp macro="" textlink="">
      <xdr:nvSpPr>
        <xdr:cNvPr id="515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350803</xdr:colOff>
      <xdr:row>4</xdr:row>
      <xdr:rowOff>238126</xdr:rowOff>
    </xdr:to>
    <xdr:sp macro="" textlink="">
      <xdr:nvSpPr>
        <xdr:cNvPr id="5156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255553</xdr:colOff>
      <xdr:row>4</xdr:row>
      <xdr:rowOff>276226</xdr:rowOff>
    </xdr:to>
    <xdr:sp macro="" textlink="">
      <xdr:nvSpPr>
        <xdr:cNvPr id="515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255553</xdr:colOff>
      <xdr:row>4</xdr:row>
      <xdr:rowOff>238126</xdr:rowOff>
    </xdr:to>
    <xdr:sp macro="" textlink="">
      <xdr:nvSpPr>
        <xdr:cNvPr id="515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255553</xdr:colOff>
      <xdr:row>4</xdr:row>
      <xdr:rowOff>238126</xdr:rowOff>
    </xdr:to>
    <xdr:sp macro="" textlink="">
      <xdr:nvSpPr>
        <xdr:cNvPr id="515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350803</xdr:colOff>
      <xdr:row>4</xdr:row>
      <xdr:rowOff>238126</xdr:rowOff>
    </xdr:to>
    <xdr:sp macro="" textlink="">
      <xdr:nvSpPr>
        <xdr:cNvPr id="5160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255553</xdr:colOff>
      <xdr:row>4</xdr:row>
      <xdr:rowOff>276226</xdr:rowOff>
    </xdr:to>
    <xdr:sp macro="" textlink="">
      <xdr:nvSpPr>
        <xdr:cNvPr id="516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274603</xdr:colOff>
      <xdr:row>4</xdr:row>
      <xdr:rowOff>238126</xdr:rowOff>
    </xdr:to>
    <xdr:sp macro="" textlink="">
      <xdr:nvSpPr>
        <xdr:cNvPr id="5162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179353</xdr:colOff>
      <xdr:row>4</xdr:row>
      <xdr:rowOff>276226</xdr:rowOff>
    </xdr:to>
    <xdr:sp macro="" textlink="">
      <xdr:nvSpPr>
        <xdr:cNvPr id="516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179353</xdr:colOff>
      <xdr:row>4</xdr:row>
      <xdr:rowOff>238126</xdr:rowOff>
    </xdr:to>
    <xdr:sp macro="" textlink="">
      <xdr:nvSpPr>
        <xdr:cNvPr id="516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179353</xdr:colOff>
      <xdr:row>4</xdr:row>
      <xdr:rowOff>238126</xdr:rowOff>
    </xdr:to>
    <xdr:sp macro="" textlink="">
      <xdr:nvSpPr>
        <xdr:cNvPr id="516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274603</xdr:colOff>
      <xdr:row>4</xdr:row>
      <xdr:rowOff>238126</xdr:rowOff>
    </xdr:to>
    <xdr:sp macro="" textlink="">
      <xdr:nvSpPr>
        <xdr:cNvPr id="516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303901</xdr:rowOff>
    </xdr:from>
    <xdr:to>
      <xdr:col>12</xdr:col>
      <xdr:colOff>49953</xdr:colOff>
      <xdr:row>4</xdr:row>
      <xdr:rowOff>284852</xdr:rowOff>
    </xdr:to>
    <xdr:sp macro="" textlink="">
      <xdr:nvSpPr>
        <xdr:cNvPr id="5167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350803</xdr:colOff>
      <xdr:row>4</xdr:row>
      <xdr:rowOff>238126</xdr:rowOff>
    </xdr:to>
    <xdr:sp macro="" textlink="">
      <xdr:nvSpPr>
        <xdr:cNvPr id="5168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255553</xdr:colOff>
      <xdr:row>4</xdr:row>
      <xdr:rowOff>276226</xdr:rowOff>
    </xdr:to>
    <xdr:sp macro="" textlink="">
      <xdr:nvSpPr>
        <xdr:cNvPr id="516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17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17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17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18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18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18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18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19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19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1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19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2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20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2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2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1204509</xdr:colOff>
      <xdr:row>4</xdr:row>
      <xdr:rowOff>238126</xdr:rowOff>
    </xdr:to>
    <xdr:sp macro="" textlink="">
      <xdr:nvSpPr>
        <xdr:cNvPr id="52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1204509</xdr:colOff>
      <xdr:row>4</xdr:row>
      <xdr:rowOff>276226</xdr:rowOff>
    </xdr:to>
    <xdr:sp macro="" textlink="">
      <xdr:nvSpPr>
        <xdr:cNvPr id="520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66785</xdr:colOff>
      <xdr:row>4</xdr:row>
      <xdr:rowOff>238126</xdr:rowOff>
    </xdr:to>
    <xdr:sp macro="" textlink="">
      <xdr:nvSpPr>
        <xdr:cNvPr id="5206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1221691</xdr:colOff>
      <xdr:row>4</xdr:row>
      <xdr:rowOff>276226</xdr:rowOff>
    </xdr:to>
    <xdr:sp macro="" textlink="">
      <xdr:nvSpPr>
        <xdr:cNvPr id="520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1221691</xdr:colOff>
      <xdr:row>4</xdr:row>
      <xdr:rowOff>238126</xdr:rowOff>
    </xdr:to>
    <xdr:sp macro="" textlink="">
      <xdr:nvSpPr>
        <xdr:cNvPr id="520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1221691</xdr:colOff>
      <xdr:row>4</xdr:row>
      <xdr:rowOff>238126</xdr:rowOff>
    </xdr:to>
    <xdr:sp macro="" textlink="">
      <xdr:nvSpPr>
        <xdr:cNvPr id="520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66785</xdr:colOff>
      <xdr:row>4</xdr:row>
      <xdr:rowOff>238126</xdr:rowOff>
    </xdr:to>
    <xdr:sp macro="" textlink="">
      <xdr:nvSpPr>
        <xdr:cNvPr id="5210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1221691</xdr:colOff>
      <xdr:row>4</xdr:row>
      <xdr:rowOff>276226</xdr:rowOff>
    </xdr:to>
    <xdr:sp macro="" textlink="">
      <xdr:nvSpPr>
        <xdr:cNvPr id="5211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142985</xdr:colOff>
      <xdr:row>4</xdr:row>
      <xdr:rowOff>238126</xdr:rowOff>
    </xdr:to>
    <xdr:sp macro="" textlink="">
      <xdr:nvSpPr>
        <xdr:cNvPr id="5212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47735</xdr:colOff>
      <xdr:row>4</xdr:row>
      <xdr:rowOff>276226</xdr:rowOff>
    </xdr:to>
    <xdr:sp macro="" textlink="">
      <xdr:nvSpPr>
        <xdr:cNvPr id="5213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47735</xdr:colOff>
      <xdr:row>4</xdr:row>
      <xdr:rowOff>238126</xdr:rowOff>
    </xdr:to>
    <xdr:sp macro="" textlink="">
      <xdr:nvSpPr>
        <xdr:cNvPr id="5214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47735</xdr:colOff>
      <xdr:row>4</xdr:row>
      <xdr:rowOff>238126</xdr:rowOff>
    </xdr:to>
    <xdr:sp macro="" textlink="">
      <xdr:nvSpPr>
        <xdr:cNvPr id="5215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142985</xdr:colOff>
      <xdr:row>4</xdr:row>
      <xdr:rowOff>238126</xdr:rowOff>
    </xdr:to>
    <xdr:sp macro="" textlink="">
      <xdr:nvSpPr>
        <xdr:cNvPr id="5216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47735</xdr:colOff>
      <xdr:row>4</xdr:row>
      <xdr:rowOff>276226</xdr:rowOff>
    </xdr:to>
    <xdr:sp macro="" textlink="">
      <xdr:nvSpPr>
        <xdr:cNvPr id="5217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66785</xdr:colOff>
      <xdr:row>4</xdr:row>
      <xdr:rowOff>238126</xdr:rowOff>
    </xdr:to>
    <xdr:sp macro="" textlink="">
      <xdr:nvSpPr>
        <xdr:cNvPr id="5218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1221691</xdr:colOff>
      <xdr:row>4</xdr:row>
      <xdr:rowOff>276226</xdr:rowOff>
    </xdr:to>
    <xdr:sp macro="" textlink="">
      <xdr:nvSpPr>
        <xdr:cNvPr id="521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1221691</xdr:colOff>
      <xdr:row>4</xdr:row>
      <xdr:rowOff>238126</xdr:rowOff>
    </xdr:to>
    <xdr:sp macro="" textlink="">
      <xdr:nvSpPr>
        <xdr:cNvPr id="522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1221691</xdr:colOff>
      <xdr:row>4</xdr:row>
      <xdr:rowOff>238126</xdr:rowOff>
    </xdr:to>
    <xdr:sp macro="" textlink="">
      <xdr:nvSpPr>
        <xdr:cNvPr id="522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66785</xdr:colOff>
      <xdr:row>4</xdr:row>
      <xdr:rowOff>238126</xdr:rowOff>
    </xdr:to>
    <xdr:sp macro="" textlink="">
      <xdr:nvSpPr>
        <xdr:cNvPr id="5222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1221691</xdr:colOff>
      <xdr:row>4</xdr:row>
      <xdr:rowOff>276226</xdr:rowOff>
    </xdr:to>
    <xdr:sp macro="" textlink="">
      <xdr:nvSpPr>
        <xdr:cNvPr id="522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142985</xdr:colOff>
      <xdr:row>4</xdr:row>
      <xdr:rowOff>238126</xdr:rowOff>
    </xdr:to>
    <xdr:sp macro="" textlink="">
      <xdr:nvSpPr>
        <xdr:cNvPr id="5224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47735</xdr:colOff>
      <xdr:row>4</xdr:row>
      <xdr:rowOff>276226</xdr:rowOff>
    </xdr:to>
    <xdr:sp macro="" textlink="">
      <xdr:nvSpPr>
        <xdr:cNvPr id="5225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47735</xdr:colOff>
      <xdr:row>4</xdr:row>
      <xdr:rowOff>238126</xdr:rowOff>
    </xdr:to>
    <xdr:sp macro="" textlink="">
      <xdr:nvSpPr>
        <xdr:cNvPr id="5226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47735</xdr:colOff>
      <xdr:row>4</xdr:row>
      <xdr:rowOff>238126</xdr:rowOff>
    </xdr:to>
    <xdr:sp macro="" textlink="">
      <xdr:nvSpPr>
        <xdr:cNvPr id="5227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142985</xdr:colOff>
      <xdr:row>4</xdr:row>
      <xdr:rowOff>238126</xdr:rowOff>
    </xdr:to>
    <xdr:sp macro="" textlink="">
      <xdr:nvSpPr>
        <xdr:cNvPr id="5228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47735</xdr:colOff>
      <xdr:row>4</xdr:row>
      <xdr:rowOff>276226</xdr:rowOff>
    </xdr:to>
    <xdr:sp macro="" textlink="">
      <xdr:nvSpPr>
        <xdr:cNvPr id="5229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66785</xdr:colOff>
      <xdr:row>4</xdr:row>
      <xdr:rowOff>238126</xdr:rowOff>
    </xdr:to>
    <xdr:sp macro="" textlink="">
      <xdr:nvSpPr>
        <xdr:cNvPr id="5230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1221691</xdr:colOff>
      <xdr:row>4</xdr:row>
      <xdr:rowOff>276226</xdr:rowOff>
    </xdr:to>
    <xdr:sp macro="" textlink="">
      <xdr:nvSpPr>
        <xdr:cNvPr id="5231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1221691</xdr:colOff>
      <xdr:row>4</xdr:row>
      <xdr:rowOff>238126</xdr:rowOff>
    </xdr:to>
    <xdr:sp macro="" textlink="">
      <xdr:nvSpPr>
        <xdr:cNvPr id="523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1221691</xdr:colOff>
      <xdr:row>4</xdr:row>
      <xdr:rowOff>238126</xdr:rowOff>
    </xdr:to>
    <xdr:sp macro="" textlink="">
      <xdr:nvSpPr>
        <xdr:cNvPr id="523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1221691</xdr:colOff>
      <xdr:row>4</xdr:row>
      <xdr:rowOff>276226</xdr:rowOff>
    </xdr:to>
    <xdr:sp macro="" textlink="">
      <xdr:nvSpPr>
        <xdr:cNvPr id="523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142985</xdr:colOff>
      <xdr:row>4</xdr:row>
      <xdr:rowOff>238126</xdr:rowOff>
    </xdr:to>
    <xdr:sp macro="" textlink="">
      <xdr:nvSpPr>
        <xdr:cNvPr id="5235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47735</xdr:colOff>
      <xdr:row>4</xdr:row>
      <xdr:rowOff>276226</xdr:rowOff>
    </xdr:to>
    <xdr:sp macro="" textlink="">
      <xdr:nvSpPr>
        <xdr:cNvPr id="5236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12</xdr:col>
      <xdr:colOff>47735</xdr:colOff>
      <xdr:row>4</xdr:row>
      <xdr:rowOff>238126</xdr:rowOff>
    </xdr:to>
    <xdr:sp macro="" textlink="">
      <xdr:nvSpPr>
        <xdr:cNvPr id="5237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3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523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4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4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4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524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4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524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4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4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4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524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5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525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5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5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5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525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5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525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5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5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6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526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6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526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6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6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6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526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6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910070</xdr:colOff>
      <xdr:row>4</xdr:row>
      <xdr:rowOff>276226</xdr:rowOff>
    </xdr:to>
    <xdr:sp macro="" textlink="">
      <xdr:nvSpPr>
        <xdr:cNvPr id="526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7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910070</xdr:colOff>
      <xdr:row>4</xdr:row>
      <xdr:rowOff>238126</xdr:rowOff>
    </xdr:to>
    <xdr:sp macro="" textlink="">
      <xdr:nvSpPr>
        <xdr:cNvPr id="527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52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1126439</xdr:colOff>
      <xdr:row>4</xdr:row>
      <xdr:rowOff>276226</xdr:rowOff>
    </xdr:to>
    <xdr:sp macro="" textlink="">
      <xdr:nvSpPr>
        <xdr:cNvPr id="527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1126439</xdr:colOff>
      <xdr:row>4</xdr:row>
      <xdr:rowOff>238126</xdr:rowOff>
    </xdr:to>
    <xdr:sp macro="" textlink="">
      <xdr:nvSpPr>
        <xdr:cNvPr id="527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1126439</xdr:colOff>
      <xdr:row>4</xdr:row>
      <xdr:rowOff>238126</xdr:rowOff>
    </xdr:to>
    <xdr:sp macro="" textlink="">
      <xdr:nvSpPr>
        <xdr:cNvPr id="527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52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1126439</xdr:colOff>
      <xdr:row>4</xdr:row>
      <xdr:rowOff>276226</xdr:rowOff>
    </xdr:to>
    <xdr:sp macro="" textlink="">
      <xdr:nvSpPr>
        <xdr:cNvPr id="5277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52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1202639</xdr:colOff>
      <xdr:row>4</xdr:row>
      <xdr:rowOff>276226</xdr:rowOff>
    </xdr:to>
    <xdr:sp macro="" textlink="">
      <xdr:nvSpPr>
        <xdr:cNvPr id="5279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52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52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52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1202639</xdr:colOff>
      <xdr:row>4</xdr:row>
      <xdr:rowOff>276226</xdr:rowOff>
    </xdr:to>
    <xdr:sp macro="" textlink="">
      <xdr:nvSpPr>
        <xdr:cNvPr id="5283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52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1126439</xdr:colOff>
      <xdr:row>4</xdr:row>
      <xdr:rowOff>276226</xdr:rowOff>
    </xdr:to>
    <xdr:sp macro="" textlink="">
      <xdr:nvSpPr>
        <xdr:cNvPr id="528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1126439</xdr:colOff>
      <xdr:row>4</xdr:row>
      <xdr:rowOff>238126</xdr:rowOff>
    </xdr:to>
    <xdr:sp macro="" textlink="">
      <xdr:nvSpPr>
        <xdr:cNvPr id="528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1126439</xdr:colOff>
      <xdr:row>4</xdr:row>
      <xdr:rowOff>238126</xdr:rowOff>
    </xdr:to>
    <xdr:sp macro="" textlink="">
      <xdr:nvSpPr>
        <xdr:cNvPr id="528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52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1126439</xdr:colOff>
      <xdr:row>4</xdr:row>
      <xdr:rowOff>276226</xdr:rowOff>
    </xdr:to>
    <xdr:sp macro="" textlink="">
      <xdr:nvSpPr>
        <xdr:cNvPr id="528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52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1202639</xdr:colOff>
      <xdr:row>4</xdr:row>
      <xdr:rowOff>276226</xdr:rowOff>
    </xdr:to>
    <xdr:sp macro="" textlink="">
      <xdr:nvSpPr>
        <xdr:cNvPr id="5291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52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52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52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1202639</xdr:colOff>
      <xdr:row>4</xdr:row>
      <xdr:rowOff>276226</xdr:rowOff>
    </xdr:to>
    <xdr:sp macro="" textlink="">
      <xdr:nvSpPr>
        <xdr:cNvPr id="5295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52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1126439</xdr:colOff>
      <xdr:row>4</xdr:row>
      <xdr:rowOff>276226</xdr:rowOff>
    </xdr:to>
    <xdr:sp macro="" textlink="">
      <xdr:nvSpPr>
        <xdr:cNvPr id="5297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1126439</xdr:colOff>
      <xdr:row>4</xdr:row>
      <xdr:rowOff>238126</xdr:rowOff>
    </xdr:to>
    <xdr:sp macro="" textlink="">
      <xdr:nvSpPr>
        <xdr:cNvPr id="529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1126439</xdr:colOff>
      <xdr:row>4</xdr:row>
      <xdr:rowOff>238126</xdr:rowOff>
    </xdr:to>
    <xdr:sp macro="" textlink="">
      <xdr:nvSpPr>
        <xdr:cNvPr id="529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257175</xdr:rowOff>
    </xdr:from>
    <xdr:to>
      <xdr:col>11</xdr:col>
      <xdr:colOff>1202639</xdr:colOff>
      <xdr:row>4</xdr:row>
      <xdr:rowOff>238126</xdr:rowOff>
    </xdr:to>
    <xdr:sp macro="" textlink="">
      <xdr:nvSpPr>
        <xdr:cNvPr id="53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295275</xdr:rowOff>
    </xdr:from>
    <xdr:to>
      <xdr:col>11</xdr:col>
      <xdr:colOff>1126439</xdr:colOff>
      <xdr:row>4</xdr:row>
      <xdr:rowOff>276226</xdr:rowOff>
    </xdr:to>
    <xdr:sp macro="" textlink="">
      <xdr:nvSpPr>
        <xdr:cNvPr id="530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303901</xdr:rowOff>
    </xdr:from>
    <xdr:to>
      <xdr:col>12</xdr:col>
      <xdr:colOff>49953</xdr:colOff>
      <xdr:row>4</xdr:row>
      <xdr:rowOff>284852</xdr:rowOff>
    </xdr:to>
    <xdr:sp macro="" textlink="">
      <xdr:nvSpPr>
        <xdr:cNvPr id="5302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0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476496</xdr:colOff>
      <xdr:row>4</xdr:row>
      <xdr:rowOff>276226</xdr:rowOff>
    </xdr:to>
    <xdr:sp macro="" textlink="">
      <xdr:nvSpPr>
        <xdr:cNvPr id="530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0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0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476496</xdr:colOff>
      <xdr:row>4</xdr:row>
      <xdr:rowOff>276226</xdr:rowOff>
    </xdr:to>
    <xdr:sp macro="" textlink="">
      <xdr:nvSpPr>
        <xdr:cNvPr id="530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0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476496</xdr:colOff>
      <xdr:row>4</xdr:row>
      <xdr:rowOff>276226</xdr:rowOff>
    </xdr:to>
    <xdr:sp macro="" textlink="">
      <xdr:nvSpPr>
        <xdr:cNvPr id="531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1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1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1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476496</xdr:colOff>
      <xdr:row>4</xdr:row>
      <xdr:rowOff>276226</xdr:rowOff>
    </xdr:to>
    <xdr:sp macro="" textlink="">
      <xdr:nvSpPr>
        <xdr:cNvPr id="531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1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476496</xdr:colOff>
      <xdr:row>4</xdr:row>
      <xdr:rowOff>276226</xdr:rowOff>
    </xdr:to>
    <xdr:sp macro="" textlink="">
      <xdr:nvSpPr>
        <xdr:cNvPr id="531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1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1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1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476496</xdr:colOff>
      <xdr:row>4</xdr:row>
      <xdr:rowOff>276226</xdr:rowOff>
    </xdr:to>
    <xdr:sp macro="" textlink="">
      <xdr:nvSpPr>
        <xdr:cNvPr id="532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2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476496</xdr:colOff>
      <xdr:row>4</xdr:row>
      <xdr:rowOff>276226</xdr:rowOff>
    </xdr:to>
    <xdr:sp macro="" textlink="">
      <xdr:nvSpPr>
        <xdr:cNvPr id="532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2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2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2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476496</xdr:colOff>
      <xdr:row>4</xdr:row>
      <xdr:rowOff>276226</xdr:rowOff>
    </xdr:to>
    <xdr:sp macro="" textlink="">
      <xdr:nvSpPr>
        <xdr:cNvPr id="532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2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476496</xdr:colOff>
      <xdr:row>4</xdr:row>
      <xdr:rowOff>276226</xdr:rowOff>
    </xdr:to>
    <xdr:sp macro="" textlink="">
      <xdr:nvSpPr>
        <xdr:cNvPr id="532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2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3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3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476496</xdr:colOff>
      <xdr:row>4</xdr:row>
      <xdr:rowOff>276226</xdr:rowOff>
    </xdr:to>
    <xdr:sp macro="" textlink="">
      <xdr:nvSpPr>
        <xdr:cNvPr id="533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3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476496</xdr:colOff>
      <xdr:row>4</xdr:row>
      <xdr:rowOff>276226</xdr:rowOff>
    </xdr:to>
    <xdr:sp macro="" textlink="">
      <xdr:nvSpPr>
        <xdr:cNvPr id="533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3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3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476496</xdr:colOff>
      <xdr:row>4</xdr:row>
      <xdr:rowOff>238126</xdr:rowOff>
    </xdr:to>
    <xdr:sp macro="" textlink="">
      <xdr:nvSpPr>
        <xdr:cNvPr id="533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476496</xdr:colOff>
      <xdr:row>4</xdr:row>
      <xdr:rowOff>276226</xdr:rowOff>
    </xdr:to>
    <xdr:sp macro="" textlink="">
      <xdr:nvSpPr>
        <xdr:cNvPr id="533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933802</xdr:colOff>
      <xdr:row>4</xdr:row>
      <xdr:rowOff>238126</xdr:rowOff>
    </xdr:to>
    <xdr:sp macro="" textlink="">
      <xdr:nvSpPr>
        <xdr:cNvPr id="533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808001</xdr:colOff>
      <xdr:row>4</xdr:row>
      <xdr:rowOff>276226</xdr:rowOff>
    </xdr:to>
    <xdr:sp macro="" textlink="">
      <xdr:nvSpPr>
        <xdr:cNvPr id="5340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808001</xdr:colOff>
      <xdr:row>4</xdr:row>
      <xdr:rowOff>238126</xdr:rowOff>
    </xdr:to>
    <xdr:sp macro="" textlink="">
      <xdr:nvSpPr>
        <xdr:cNvPr id="5341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808001</xdr:colOff>
      <xdr:row>4</xdr:row>
      <xdr:rowOff>238126</xdr:rowOff>
    </xdr:to>
    <xdr:sp macro="" textlink="">
      <xdr:nvSpPr>
        <xdr:cNvPr id="5342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933802</xdr:colOff>
      <xdr:row>4</xdr:row>
      <xdr:rowOff>238126</xdr:rowOff>
    </xdr:to>
    <xdr:sp macro="" textlink="">
      <xdr:nvSpPr>
        <xdr:cNvPr id="534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808001</xdr:colOff>
      <xdr:row>4</xdr:row>
      <xdr:rowOff>276226</xdr:rowOff>
    </xdr:to>
    <xdr:sp macro="" textlink="">
      <xdr:nvSpPr>
        <xdr:cNvPr id="5344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964406</xdr:colOff>
      <xdr:row>4</xdr:row>
      <xdr:rowOff>238126</xdr:rowOff>
    </xdr:to>
    <xdr:sp macro="" textlink="">
      <xdr:nvSpPr>
        <xdr:cNvPr id="5345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914752</xdr:colOff>
      <xdr:row>4</xdr:row>
      <xdr:rowOff>276226</xdr:rowOff>
    </xdr:to>
    <xdr:sp macro="" textlink="">
      <xdr:nvSpPr>
        <xdr:cNvPr id="5346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914752</xdr:colOff>
      <xdr:row>4</xdr:row>
      <xdr:rowOff>238126</xdr:rowOff>
    </xdr:to>
    <xdr:sp macro="" textlink="">
      <xdr:nvSpPr>
        <xdr:cNvPr id="5347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914752</xdr:colOff>
      <xdr:row>4</xdr:row>
      <xdr:rowOff>238126</xdr:rowOff>
    </xdr:to>
    <xdr:sp macro="" textlink="">
      <xdr:nvSpPr>
        <xdr:cNvPr id="5348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964406</xdr:colOff>
      <xdr:row>4</xdr:row>
      <xdr:rowOff>238126</xdr:rowOff>
    </xdr:to>
    <xdr:sp macro="" textlink="">
      <xdr:nvSpPr>
        <xdr:cNvPr id="5349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914752</xdr:colOff>
      <xdr:row>4</xdr:row>
      <xdr:rowOff>276226</xdr:rowOff>
    </xdr:to>
    <xdr:sp macro="" textlink="">
      <xdr:nvSpPr>
        <xdr:cNvPr id="5350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933802</xdr:colOff>
      <xdr:row>4</xdr:row>
      <xdr:rowOff>238126</xdr:rowOff>
    </xdr:to>
    <xdr:sp macro="" textlink="">
      <xdr:nvSpPr>
        <xdr:cNvPr id="535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808001</xdr:colOff>
      <xdr:row>4</xdr:row>
      <xdr:rowOff>276226</xdr:rowOff>
    </xdr:to>
    <xdr:sp macro="" textlink="">
      <xdr:nvSpPr>
        <xdr:cNvPr id="5352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808001</xdr:colOff>
      <xdr:row>4</xdr:row>
      <xdr:rowOff>238126</xdr:rowOff>
    </xdr:to>
    <xdr:sp macro="" textlink="">
      <xdr:nvSpPr>
        <xdr:cNvPr id="5353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808001</xdr:colOff>
      <xdr:row>4</xdr:row>
      <xdr:rowOff>238126</xdr:rowOff>
    </xdr:to>
    <xdr:sp macro="" textlink="">
      <xdr:nvSpPr>
        <xdr:cNvPr id="5354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933802</xdr:colOff>
      <xdr:row>4</xdr:row>
      <xdr:rowOff>238126</xdr:rowOff>
    </xdr:to>
    <xdr:sp macro="" textlink="">
      <xdr:nvSpPr>
        <xdr:cNvPr id="535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808001</xdr:colOff>
      <xdr:row>4</xdr:row>
      <xdr:rowOff>276226</xdr:rowOff>
    </xdr:to>
    <xdr:sp macro="" textlink="">
      <xdr:nvSpPr>
        <xdr:cNvPr id="5356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964406</xdr:colOff>
      <xdr:row>4</xdr:row>
      <xdr:rowOff>238126</xdr:rowOff>
    </xdr:to>
    <xdr:sp macro="" textlink="">
      <xdr:nvSpPr>
        <xdr:cNvPr id="5357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914752</xdr:colOff>
      <xdr:row>4</xdr:row>
      <xdr:rowOff>276226</xdr:rowOff>
    </xdr:to>
    <xdr:sp macro="" textlink="">
      <xdr:nvSpPr>
        <xdr:cNvPr id="5358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914752</xdr:colOff>
      <xdr:row>4</xdr:row>
      <xdr:rowOff>238126</xdr:rowOff>
    </xdr:to>
    <xdr:sp macro="" textlink="">
      <xdr:nvSpPr>
        <xdr:cNvPr id="5359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914752</xdr:colOff>
      <xdr:row>4</xdr:row>
      <xdr:rowOff>238126</xdr:rowOff>
    </xdr:to>
    <xdr:sp macro="" textlink="">
      <xdr:nvSpPr>
        <xdr:cNvPr id="5360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964406</xdr:colOff>
      <xdr:row>4</xdr:row>
      <xdr:rowOff>238126</xdr:rowOff>
    </xdr:to>
    <xdr:sp macro="" textlink="">
      <xdr:nvSpPr>
        <xdr:cNvPr id="5361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914752</xdr:colOff>
      <xdr:row>4</xdr:row>
      <xdr:rowOff>276226</xdr:rowOff>
    </xdr:to>
    <xdr:sp macro="" textlink="">
      <xdr:nvSpPr>
        <xdr:cNvPr id="5362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933802</xdr:colOff>
      <xdr:row>4</xdr:row>
      <xdr:rowOff>238126</xdr:rowOff>
    </xdr:to>
    <xdr:sp macro="" textlink="">
      <xdr:nvSpPr>
        <xdr:cNvPr id="536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808001</xdr:colOff>
      <xdr:row>4</xdr:row>
      <xdr:rowOff>276226</xdr:rowOff>
    </xdr:to>
    <xdr:sp macro="" textlink="">
      <xdr:nvSpPr>
        <xdr:cNvPr id="5364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933802</xdr:colOff>
      <xdr:row>4</xdr:row>
      <xdr:rowOff>238126</xdr:rowOff>
    </xdr:to>
    <xdr:sp macro="" textlink="">
      <xdr:nvSpPr>
        <xdr:cNvPr id="536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964406</xdr:colOff>
      <xdr:row>4</xdr:row>
      <xdr:rowOff>238126</xdr:rowOff>
    </xdr:to>
    <xdr:sp macro="" textlink="">
      <xdr:nvSpPr>
        <xdr:cNvPr id="5366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914752</xdr:colOff>
      <xdr:row>4</xdr:row>
      <xdr:rowOff>276226</xdr:rowOff>
    </xdr:to>
    <xdr:sp macro="" textlink="">
      <xdr:nvSpPr>
        <xdr:cNvPr id="5367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6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476495</xdr:colOff>
      <xdr:row>4</xdr:row>
      <xdr:rowOff>276226</xdr:rowOff>
    </xdr:to>
    <xdr:sp macro="" textlink="">
      <xdr:nvSpPr>
        <xdr:cNvPr id="536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7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7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7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476495</xdr:colOff>
      <xdr:row>4</xdr:row>
      <xdr:rowOff>276226</xdr:rowOff>
    </xdr:to>
    <xdr:sp macro="" textlink="">
      <xdr:nvSpPr>
        <xdr:cNvPr id="537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7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476495</xdr:colOff>
      <xdr:row>4</xdr:row>
      <xdr:rowOff>276226</xdr:rowOff>
    </xdr:to>
    <xdr:sp macro="" textlink="">
      <xdr:nvSpPr>
        <xdr:cNvPr id="537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7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7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7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476495</xdr:colOff>
      <xdr:row>4</xdr:row>
      <xdr:rowOff>276226</xdr:rowOff>
    </xdr:to>
    <xdr:sp macro="" textlink="">
      <xdr:nvSpPr>
        <xdr:cNvPr id="537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8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476495</xdr:colOff>
      <xdr:row>4</xdr:row>
      <xdr:rowOff>276226</xdr:rowOff>
    </xdr:to>
    <xdr:sp macro="" textlink="">
      <xdr:nvSpPr>
        <xdr:cNvPr id="538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8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8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8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476495</xdr:colOff>
      <xdr:row>4</xdr:row>
      <xdr:rowOff>276226</xdr:rowOff>
    </xdr:to>
    <xdr:sp macro="" textlink="">
      <xdr:nvSpPr>
        <xdr:cNvPr id="538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8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476495</xdr:colOff>
      <xdr:row>4</xdr:row>
      <xdr:rowOff>276226</xdr:rowOff>
    </xdr:to>
    <xdr:sp macro="" textlink="">
      <xdr:nvSpPr>
        <xdr:cNvPr id="538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8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8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9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476495</xdr:colOff>
      <xdr:row>4</xdr:row>
      <xdr:rowOff>276226</xdr:rowOff>
    </xdr:to>
    <xdr:sp macro="" textlink="">
      <xdr:nvSpPr>
        <xdr:cNvPr id="539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9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476495</xdr:colOff>
      <xdr:row>4</xdr:row>
      <xdr:rowOff>276226</xdr:rowOff>
    </xdr:to>
    <xdr:sp macro="" textlink="">
      <xdr:nvSpPr>
        <xdr:cNvPr id="539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9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9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9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476495</xdr:colOff>
      <xdr:row>4</xdr:row>
      <xdr:rowOff>276226</xdr:rowOff>
    </xdr:to>
    <xdr:sp macro="" textlink="">
      <xdr:nvSpPr>
        <xdr:cNvPr id="539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39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476495</xdr:colOff>
      <xdr:row>4</xdr:row>
      <xdr:rowOff>276226</xdr:rowOff>
    </xdr:to>
    <xdr:sp macro="" textlink="">
      <xdr:nvSpPr>
        <xdr:cNvPr id="539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476495</xdr:colOff>
      <xdr:row>4</xdr:row>
      <xdr:rowOff>238126</xdr:rowOff>
    </xdr:to>
    <xdr:sp macro="" textlink="">
      <xdr:nvSpPr>
        <xdr:cNvPr id="540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695433</xdr:colOff>
      <xdr:row>4</xdr:row>
      <xdr:rowOff>238126</xdr:rowOff>
    </xdr:to>
    <xdr:sp macro="" textlink="">
      <xdr:nvSpPr>
        <xdr:cNvPr id="540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600183</xdr:colOff>
      <xdr:row>4</xdr:row>
      <xdr:rowOff>276226</xdr:rowOff>
    </xdr:to>
    <xdr:sp macro="" textlink="">
      <xdr:nvSpPr>
        <xdr:cNvPr id="5402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600183</xdr:colOff>
      <xdr:row>4</xdr:row>
      <xdr:rowOff>238126</xdr:rowOff>
    </xdr:to>
    <xdr:sp macro="" textlink="">
      <xdr:nvSpPr>
        <xdr:cNvPr id="540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600183</xdr:colOff>
      <xdr:row>4</xdr:row>
      <xdr:rowOff>238126</xdr:rowOff>
    </xdr:to>
    <xdr:sp macro="" textlink="">
      <xdr:nvSpPr>
        <xdr:cNvPr id="540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695433</xdr:colOff>
      <xdr:row>4</xdr:row>
      <xdr:rowOff>238126</xdr:rowOff>
    </xdr:to>
    <xdr:sp macro="" textlink="">
      <xdr:nvSpPr>
        <xdr:cNvPr id="540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600183</xdr:colOff>
      <xdr:row>4</xdr:row>
      <xdr:rowOff>276226</xdr:rowOff>
    </xdr:to>
    <xdr:sp macro="" textlink="">
      <xdr:nvSpPr>
        <xdr:cNvPr id="5406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771633</xdr:colOff>
      <xdr:row>4</xdr:row>
      <xdr:rowOff>238126</xdr:rowOff>
    </xdr:to>
    <xdr:sp macro="" textlink="">
      <xdr:nvSpPr>
        <xdr:cNvPr id="5407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676383</xdr:colOff>
      <xdr:row>4</xdr:row>
      <xdr:rowOff>276226</xdr:rowOff>
    </xdr:to>
    <xdr:sp macro="" textlink="">
      <xdr:nvSpPr>
        <xdr:cNvPr id="5408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676383</xdr:colOff>
      <xdr:row>4</xdr:row>
      <xdr:rowOff>238126</xdr:rowOff>
    </xdr:to>
    <xdr:sp macro="" textlink="">
      <xdr:nvSpPr>
        <xdr:cNvPr id="5409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676383</xdr:colOff>
      <xdr:row>4</xdr:row>
      <xdr:rowOff>238126</xdr:rowOff>
    </xdr:to>
    <xdr:sp macro="" textlink="">
      <xdr:nvSpPr>
        <xdr:cNvPr id="5410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771633</xdr:colOff>
      <xdr:row>4</xdr:row>
      <xdr:rowOff>238126</xdr:rowOff>
    </xdr:to>
    <xdr:sp macro="" textlink="">
      <xdr:nvSpPr>
        <xdr:cNvPr id="5411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676383</xdr:colOff>
      <xdr:row>4</xdr:row>
      <xdr:rowOff>276226</xdr:rowOff>
    </xdr:to>
    <xdr:sp macro="" textlink="">
      <xdr:nvSpPr>
        <xdr:cNvPr id="5412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695433</xdr:colOff>
      <xdr:row>4</xdr:row>
      <xdr:rowOff>238126</xdr:rowOff>
    </xdr:to>
    <xdr:sp macro="" textlink="">
      <xdr:nvSpPr>
        <xdr:cNvPr id="541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600183</xdr:colOff>
      <xdr:row>4</xdr:row>
      <xdr:rowOff>276226</xdr:rowOff>
    </xdr:to>
    <xdr:sp macro="" textlink="">
      <xdr:nvSpPr>
        <xdr:cNvPr id="5414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600183</xdr:colOff>
      <xdr:row>4</xdr:row>
      <xdr:rowOff>238126</xdr:rowOff>
    </xdr:to>
    <xdr:sp macro="" textlink="">
      <xdr:nvSpPr>
        <xdr:cNvPr id="541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600183</xdr:colOff>
      <xdr:row>4</xdr:row>
      <xdr:rowOff>238126</xdr:rowOff>
    </xdr:to>
    <xdr:sp macro="" textlink="">
      <xdr:nvSpPr>
        <xdr:cNvPr id="541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695433</xdr:colOff>
      <xdr:row>4</xdr:row>
      <xdr:rowOff>238126</xdr:rowOff>
    </xdr:to>
    <xdr:sp macro="" textlink="">
      <xdr:nvSpPr>
        <xdr:cNvPr id="541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600183</xdr:colOff>
      <xdr:row>4</xdr:row>
      <xdr:rowOff>276226</xdr:rowOff>
    </xdr:to>
    <xdr:sp macro="" textlink="">
      <xdr:nvSpPr>
        <xdr:cNvPr id="5418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771633</xdr:colOff>
      <xdr:row>4</xdr:row>
      <xdr:rowOff>238126</xdr:rowOff>
    </xdr:to>
    <xdr:sp macro="" textlink="">
      <xdr:nvSpPr>
        <xdr:cNvPr id="5419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676383</xdr:colOff>
      <xdr:row>4</xdr:row>
      <xdr:rowOff>276226</xdr:rowOff>
    </xdr:to>
    <xdr:sp macro="" textlink="">
      <xdr:nvSpPr>
        <xdr:cNvPr id="5420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676383</xdr:colOff>
      <xdr:row>4</xdr:row>
      <xdr:rowOff>238126</xdr:rowOff>
    </xdr:to>
    <xdr:sp macro="" textlink="">
      <xdr:nvSpPr>
        <xdr:cNvPr id="5421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676383</xdr:colOff>
      <xdr:row>4</xdr:row>
      <xdr:rowOff>238126</xdr:rowOff>
    </xdr:to>
    <xdr:sp macro="" textlink="">
      <xdr:nvSpPr>
        <xdr:cNvPr id="5422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771633</xdr:colOff>
      <xdr:row>4</xdr:row>
      <xdr:rowOff>238126</xdr:rowOff>
    </xdr:to>
    <xdr:sp macro="" textlink="">
      <xdr:nvSpPr>
        <xdr:cNvPr id="5423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676383</xdr:colOff>
      <xdr:row>4</xdr:row>
      <xdr:rowOff>276226</xdr:rowOff>
    </xdr:to>
    <xdr:sp macro="" textlink="">
      <xdr:nvSpPr>
        <xdr:cNvPr id="5424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695433</xdr:colOff>
      <xdr:row>4</xdr:row>
      <xdr:rowOff>238126</xdr:rowOff>
    </xdr:to>
    <xdr:sp macro="" textlink="">
      <xdr:nvSpPr>
        <xdr:cNvPr id="542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600183</xdr:colOff>
      <xdr:row>4</xdr:row>
      <xdr:rowOff>276226</xdr:rowOff>
    </xdr:to>
    <xdr:sp macro="" textlink="">
      <xdr:nvSpPr>
        <xdr:cNvPr id="5426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600183</xdr:colOff>
      <xdr:row>4</xdr:row>
      <xdr:rowOff>238126</xdr:rowOff>
    </xdr:to>
    <xdr:sp macro="" textlink="">
      <xdr:nvSpPr>
        <xdr:cNvPr id="542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600183</xdr:colOff>
      <xdr:row>4</xdr:row>
      <xdr:rowOff>238126</xdr:rowOff>
    </xdr:to>
    <xdr:sp macro="" textlink="">
      <xdr:nvSpPr>
        <xdr:cNvPr id="542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695433</xdr:colOff>
      <xdr:row>4</xdr:row>
      <xdr:rowOff>238126</xdr:rowOff>
    </xdr:to>
    <xdr:sp macro="" textlink="">
      <xdr:nvSpPr>
        <xdr:cNvPr id="542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771633</xdr:colOff>
      <xdr:row>4</xdr:row>
      <xdr:rowOff>238126</xdr:rowOff>
    </xdr:to>
    <xdr:sp macro="" textlink="">
      <xdr:nvSpPr>
        <xdr:cNvPr id="5430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676383</xdr:colOff>
      <xdr:row>4</xdr:row>
      <xdr:rowOff>276226</xdr:rowOff>
    </xdr:to>
    <xdr:sp macro="" textlink="">
      <xdr:nvSpPr>
        <xdr:cNvPr id="5431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43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43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43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44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44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44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45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45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45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46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46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4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46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265075</xdr:colOff>
      <xdr:row>4</xdr:row>
      <xdr:rowOff>238126</xdr:rowOff>
    </xdr:to>
    <xdr:sp macro="" textlink="">
      <xdr:nvSpPr>
        <xdr:cNvPr id="546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179350</xdr:colOff>
      <xdr:row>4</xdr:row>
      <xdr:rowOff>276226</xdr:rowOff>
    </xdr:to>
    <xdr:sp macro="" textlink="">
      <xdr:nvSpPr>
        <xdr:cNvPr id="546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179350</xdr:colOff>
      <xdr:row>4</xdr:row>
      <xdr:rowOff>238126</xdr:rowOff>
    </xdr:to>
    <xdr:sp macro="" textlink="">
      <xdr:nvSpPr>
        <xdr:cNvPr id="547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179350</xdr:colOff>
      <xdr:row>4</xdr:row>
      <xdr:rowOff>238126</xdr:rowOff>
    </xdr:to>
    <xdr:sp macro="" textlink="">
      <xdr:nvSpPr>
        <xdr:cNvPr id="547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265075</xdr:colOff>
      <xdr:row>4</xdr:row>
      <xdr:rowOff>238126</xdr:rowOff>
    </xdr:to>
    <xdr:sp macro="" textlink="">
      <xdr:nvSpPr>
        <xdr:cNvPr id="547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179350</xdr:colOff>
      <xdr:row>4</xdr:row>
      <xdr:rowOff>276226</xdr:rowOff>
    </xdr:to>
    <xdr:sp macro="" textlink="">
      <xdr:nvSpPr>
        <xdr:cNvPr id="547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265075</xdr:colOff>
      <xdr:row>4</xdr:row>
      <xdr:rowOff>238126</xdr:rowOff>
    </xdr:to>
    <xdr:sp macro="" textlink="">
      <xdr:nvSpPr>
        <xdr:cNvPr id="547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255550</xdr:colOff>
      <xdr:row>4</xdr:row>
      <xdr:rowOff>276226</xdr:rowOff>
    </xdr:to>
    <xdr:sp macro="" textlink="">
      <xdr:nvSpPr>
        <xdr:cNvPr id="547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255550</xdr:colOff>
      <xdr:row>4</xdr:row>
      <xdr:rowOff>238126</xdr:rowOff>
    </xdr:to>
    <xdr:sp macro="" textlink="">
      <xdr:nvSpPr>
        <xdr:cNvPr id="547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255550</xdr:colOff>
      <xdr:row>4</xdr:row>
      <xdr:rowOff>238126</xdr:rowOff>
    </xdr:to>
    <xdr:sp macro="" textlink="">
      <xdr:nvSpPr>
        <xdr:cNvPr id="547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265075</xdr:colOff>
      <xdr:row>4</xdr:row>
      <xdr:rowOff>238126</xdr:rowOff>
    </xdr:to>
    <xdr:sp macro="" textlink="">
      <xdr:nvSpPr>
        <xdr:cNvPr id="547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255550</xdr:colOff>
      <xdr:row>4</xdr:row>
      <xdr:rowOff>276226</xdr:rowOff>
    </xdr:to>
    <xdr:sp macro="" textlink="">
      <xdr:nvSpPr>
        <xdr:cNvPr id="547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265075</xdr:colOff>
      <xdr:row>4</xdr:row>
      <xdr:rowOff>238126</xdr:rowOff>
    </xdr:to>
    <xdr:sp macro="" textlink="">
      <xdr:nvSpPr>
        <xdr:cNvPr id="548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179350</xdr:colOff>
      <xdr:row>4</xdr:row>
      <xdr:rowOff>276226</xdr:rowOff>
    </xdr:to>
    <xdr:sp macro="" textlink="">
      <xdr:nvSpPr>
        <xdr:cNvPr id="548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179350</xdr:colOff>
      <xdr:row>4</xdr:row>
      <xdr:rowOff>238126</xdr:rowOff>
    </xdr:to>
    <xdr:sp macro="" textlink="">
      <xdr:nvSpPr>
        <xdr:cNvPr id="548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179350</xdr:colOff>
      <xdr:row>4</xdr:row>
      <xdr:rowOff>238126</xdr:rowOff>
    </xdr:to>
    <xdr:sp macro="" textlink="">
      <xdr:nvSpPr>
        <xdr:cNvPr id="548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265075</xdr:colOff>
      <xdr:row>4</xdr:row>
      <xdr:rowOff>238126</xdr:rowOff>
    </xdr:to>
    <xdr:sp macro="" textlink="">
      <xdr:nvSpPr>
        <xdr:cNvPr id="548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179350</xdr:colOff>
      <xdr:row>4</xdr:row>
      <xdr:rowOff>276226</xdr:rowOff>
    </xdr:to>
    <xdr:sp macro="" textlink="">
      <xdr:nvSpPr>
        <xdr:cNvPr id="548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265075</xdr:colOff>
      <xdr:row>4</xdr:row>
      <xdr:rowOff>238126</xdr:rowOff>
    </xdr:to>
    <xdr:sp macro="" textlink="">
      <xdr:nvSpPr>
        <xdr:cNvPr id="548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255550</xdr:colOff>
      <xdr:row>4</xdr:row>
      <xdr:rowOff>276226</xdr:rowOff>
    </xdr:to>
    <xdr:sp macro="" textlink="">
      <xdr:nvSpPr>
        <xdr:cNvPr id="548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255550</xdr:colOff>
      <xdr:row>4</xdr:row>
      <xdr:rowOff>238126</xdr:rowOff>
    </xdr:to>
    <xdr:sp macro="" textlink="">
      <xdr:nvSpPr>
        <xdr:cNvPr id="548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255550</xdr:colOff>
      <xdr:row>4</xdr:row>
      <xdr:rowOff>238126</xdr:rowOff>
    </xdr:to>
    <xdr:sp macro="" textlink="">
      <xdr:nvSpPr>
        <xdr:cNvPr id="548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265075</xdr:colOff>
      <xdr:row>4</xdr:row>
      <xdr:rowOff>238126</xdr:rowOff>
    </xdr:to>
    <xdr:sp macro="" textlink="">
      <xdr:nvSpPr>
        <xdr:cNvPr id="549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255550</xdr:colOff>
      <xdr:row>4</xdr:row>
      <xdr:rowOff>276226</xdr:rowOff>
    </xdr:to>
    <xdr:sp macro="" textlink="">
      <xdr:nvSpPr>
        <xdr:cNvPr id="549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265075</xdr:colOff>
      <xdr:row>4</xdr:row>
      <xdr:rowOff>238126</xdr:rowOff>
    </xdr:to>
    <xdr:sp macro="" textlink="">
      <xdr:nvSpPr>
        <xdr:cNvPr id="549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179350</xdr:colOff>
      <xdr:row>4</xdr:row>
      <xdr:rowOff>276226</xdr:rowOff>
    </xdr:to>
    <xdr:sp macro="" textlink="">
      <xdr:nvSpPr>
        <xdr:cNvPr id="549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179350</xdr:colOff>
      <xdr:row>4</xdr:row>
      <xdr:rowOff>238126</xdr:rowOff>
    </xdr:to>
    <xdr:sp macro="" textlink="">
      <xdr:nvSpPr>
        <xdr:cNvPr id="549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179350</xdr:colOff>
      <xdr:row>4</xdr:row>
      <xdr:rowOff>238126</xdr:rowOff>
    </xdr:to>
    <xdr:sp macro="" textlink="">
      <xdr:nvSpPr>
        <xdr:cNvPr id="549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265075</xdr:colOff>
      <xdr:row>4</xdr:row>
      <xdr:rowOff>238126</xdr:rowOff>
    </xdr:to>
    <xdr:sp macro="" textlink="">
      <xdr:nvSpPr>
        <xdr:cNvPr id="549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179350</xdr:colOff>
      <xdr:row>4</xdr:row>
      <xdr:rowOff>276226</xdr:rowOff>
    </xdr:to>
    <xdr:sp macro="" textlink="">
      <xdr:nvSpPr>
        <xdr:cNvPr id="549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265075</xdr:colOff>
      <xdr:row>4</xdr:row>
      <xdr:rowOff>238126</xdr:rowOff>
    </xdr:to>
    <xdr:sp macro="" textlink="">
      <xdr:nvSpPr>
        <xdr:cNvPr id="549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255550</xdr:colOff>
      <xdr:row>4</xdr:row>
      <xdr:rowOff>276226</xdr:rowOff>
    </xdr:to>
    <xdr:sp macro="" textlink="">
      <xdr:nvSpPr>
        <xdr:cNvPr id="549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255550</xdr:colOff>
      <xdr:row>4</xdr:row>
      <xdr:rowOff>238126</xdr:rowOff>
    </xdr:to>
    <xdr:sp macro="" textlink="">
      <xdr:nvSpPr>
        <xdr:cNvPr id="550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255550</xdr:colOff>
      <xdr:row>4</xdr:row>
      <xdr:rowOff>238126</xdr:rowOff>
    </xdr:to>
    <xdr:sp macro="" textlink="">
      <xdr:nvSpPr>
        <xdr:cNvPr id="550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265075</xdr:colOff>
      <xdr:row>4</xdr:row>
      <xdr:rowOff>238126</xdr:rowOff>
    </xdr:to>
    <xdr:sp macro="" textlink="">
      <xdr:nvSpPr>
        <xdr:cNvPr id="550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0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1241742</xdr:colOff>
      <xdr:row>4</xdr:row>
      <xdr:rowOff>276226</xdr:rowOff>
    </xdr:to>
    <xdr:sp macro="" textlink="">
      <xdr:nvSpPr>
        <xdr:cNvPr id="550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0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0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0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1241742</xdr:colOff>
      <xdr:row>4</xdr:row>
      <xdr:rowOff>276226</xdr:rowOff>
    </xdr:to>
    <xdr:sp macro="" textlink="">
      <xdr:nvSpPr>
        <xdr:cNvPr id="550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0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1241742</xdr:colOff>
      <xdr:row>4</xdr:row>
      <xdr:rowOff>276226</xdr:rowOff>
    </xdr:to>
    <xdr:sp macro="" textlink="">
      <xdr:nvSpPr>
        <xdr:cNvPr id="551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1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1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1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1241742</xdr:colOff>
      <xdr:row>4</xdr:row>
      <xdr:rowOff>276226</xdr:rowOff>
    </xdr:to>
    <xdr:sp macro="" textlink="">
      <xdr:nvSpPr>
        <xdr:cNvPr id="551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1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1241742</xdr:colOff>
      <xdr:row>4</xdr:row>
      <xdr:rowOff>276226</xdr:rowOff>
    </xdr:to>
    <xdr:sp macro="" textlink="">
      <xdr:nvSpPr>
        <xdr:cNvPr id="551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1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1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1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1241742</xdr:colOff>
      <xdr:row>4</xdr:row>
      <xdr:rowOff>276226</xdr:rowOff>
    </xdr:to>
    <xdr:sp macro="" textlink="">
      <xdr:nvSpPr>
        <xdr:cNvPr id="552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2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1241742</xdr:colOff>
      <xdr:row>4</xdr:row>
      <xdr:rowOff>276226</xdr:rowOff>
    </xdr:to>
    <xdr:sp macro="" textlink="">
      <xdr:nvSpPr>
        <xdr:cNvPr id="552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2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2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2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1241742</xdr:colOff>
      <xdr:row>4</xdr:row>
      <xdr:rowOff>276226</xdr:rowOff>
    </xdr:to>
    <xdr:sp macro="" textlink="">
      <xdr:nvSpPr>
        <xdr:cNvPr id="552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2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1241742</xdr:colOff>
      <xdr:row>4</xdr:row>
      <xdr:rowOff>276226</xdr:rowOff>
    </xdr:to>
    <xdr:sp macro="" textlink="">
      <xdr:nvSpPr>
        <xdr:cNvPr id="552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2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3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3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1241742</xdr:colOff>
      <xdr:row>4</xdr:row>
      <xdr:rowOff>276226</xdr:rowOff>
    </xdr:to>
    <xdr:sp macro="" textlink="">
      <xdr:nvSpPr>
        <xdr:cNvPr id="553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3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1241742</xdr:colOff>
      <xdr:row>4</xdr:row>
      <xdr:rowOff>276226</xdr:rowOff>
    </xdr:to>
    <xdr:sp macro="" textlink="">
      <xdr:nvSpPr>
        <xdr:cNvPr id="553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3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3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1241742</xdr:colOff>
      <xdr:row>4</xdr:row>
      <xdr:rowOff>238126</xdr:rowOff>
    </xdr:to>
    <xdr:sp macro="" textlink="">
      <xdr:nvSpPr>
        <xdr:cNvPr id="553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1241742</xdr:colOff>
      <xdr:row>4</xdr:row>
      <xdr:rowOff>276226</xdr:rowOff>
    </xdr:to>
    <xdr:sp macro="" textlink="">
      <xdr:nvSpPr>
        <xdr:cNvPr id="553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1204510</xdr:colOff>
      <xdr:row>4</xdr:row>
      <xdr:rowOff>276226</xdr:rowOff>
    </xdr:to>
    <xdr:sp macro="" textlink="">
      <xdr:nvSpPr>
        <xdr:cNvPr id="554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1204510</xdr:colOff>
      <xdr:row>4</xdr:row>
      <xdr:rowOff>276226</xdr:rowOff>
    </xdr:to>
    <xdr:sp macro="" textlink="">
      <xdr:nvSpPr>
        <xdr:cNvPr id="554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1204510</xdr:colOff>
      <xdr:row>4</xdr:row>
      <xdr:rowOff>276226</xdr:rowOff>
    </xdr:to>
    <xdr:sp macro="" textlink="">
      <xdr:nvSpPr>
        <xdr:cNvPr id="554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1204510</xdr:colOff>
      <xdr:row>4</xdr:row>
      <xdr:rowOff>276226</xdr:rowOff>
    </xdr:to>
    <xdr:sp macro="" textlink="">
      <xdr:nvSpPr>
        <xdr:cNvPr id="555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1204510</xdr:colOff>
      <xdr:row>4</xdr:row>
      <xdr:rowOff>276226</xdr:rowOff>
    </xdr:to>
    <xdr:sp macro="" textlink="">
      <xdr:nvSpPr>
        <xdr:cNvPr id="555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1204510</xdr:colOff>
      <xdr:row>4</xdr:row>
      <xdr:rowOff>276226</xdr:rowOff>
    </xdr:to>
    <xdr:sp macro="" textlink="">
      <xdr:nvSpPr>
        <xdr:cNvPr id="555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1204510</xdr:colOff>
      <xdr:row>4</xdr:row>
      <xdr:rowOff>276226</xdr:rowOff>
    </xdr:to>
    <xdr:sp macro="" textlink="">
      <xdr:nvSpPr>
        <xdr:cNvPr id="555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1204510</xdr:colOff>
      <xdr:row>4</xdr:row>
      <xdr:rowOff>276226</xdr:rowOff>
    </xdr:to>
    <xdr:sp macro="" textlink="">
      <xdr:nvSpPr>
        <xdr:cNvPr id="556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1204510</xdr:colOff>
      <xdr:row>4</xdr:row>
      <xdr:rowOff>276226</xdr:rowOff>
    </xdr:to>
    <xdr:sp macro="" textlink="">
      <xdr:nvSpPr>
        <xdr:cNvPr id="556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1204510</xdr:colOff>
      <xdr:row>4</xdr:row>
      <xdr:rowOff>276226</xdr:rowOff>
    </xdr:to>
    <xdr:sp macro="" textlink="">
      <xdr:nvSpPr>
        <xdr:cNvPr id="556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1204510</xdr:colOff>
      <xdr:row>4</xdr:row>
      <xdr:rowOff>276226</xdr:rowOff>
    </xdr:to>
    <xdr:sp macro="" textlink="">
      <xdr:nvSpPr>
        <xdr:cNvPr id="557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1204510</xdr:colOff>
      <xdr:row>4</xdr:row>
      <xdr:rowOff>238126</xdr:rowOff>
    </xdr:to>
    <xdr:sp macro="" textlink="">
      <xdr:nvSpPr>
        <xdr:cNvPr id="55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1204510</xdr:colOff>
      <xdr:row>4</xdr:row>
      <xdr:rowOff>276226</xdr:rowOff>
    </xdr:to>
    <xdr:sp macro="" textlink="">
      <xdr:nvSpPr>
        <xdr:cNvPr id="557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274602</xdr:colOff>
      <xdr:row>4</xdr:row>
      <xdr:rowOff>238126</xdr:rowOff>
    </xdr:to>
    <xdr:sp macro="" textlink="">
      <xdr:nvSpPr>
        <xdr:cNvPr id="557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179352</xdr:colOff>
      <xdr:row>4</xdr:row>
      <xdr:rowOff>276226</xdr:rowOff>
    </xdr:to>
    <xdr:sp macro="" textlink="">
      <xdr:nvSpPr>
        <xdr:cNvPr id="557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179352</xdr:colOff>
      <xdr:row>4</xdr:row>
      <xdr:rowOff>238126</xdr:rowOff>
    </xdr:to>
    <xdr:sp macro="" textlink="">
      <xdr:nvSpPr>
        <xdr:cNvPr id="557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179352</xdr:colOff>
      <xdr:row>4</xdr:row>
      <xdr:rowOff>238126</xdr:rowOff>
    </xdr:to>
    <xdr:sp macro="" textlink="">
      <xdr:nvSpPr>
        <xdr:cNvPr id="557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274602</xdr:colOff>
      <xdr:row>4</xdr:row>
      <xdr:rowOff>238126</xdr:rowOff>
    </xdr:to>
    <xdr:sp macro="" textlink="">
      <xdr:nvSpPr>
        <xdr:cNvPr id="557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179352</xdr:colOff>
      <xdr:row>4</xdr:row>
      <xdr:rowOff>276226</xdr:rowOff>
    </xdr:to>
    <xdr:sp macro="" textlink="">
      <xdr:nvSpPr>
        <xdr:cNvPr id="558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350802</xdr:colOff>
      <xdr:row>4</xdr:row>
      <xdr:rowOff>238126</xdr:rowOff>
    </xdr:to>
    <xdr:sp macro="" textlink="">
      <xdr:nvSpPr>
        <xdr:cNvPr id="5581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255552</xdr:colOff>
      <xdr:row>4</xdr:row>
      <xdr:rowOff>276226</xdr:rowOff>
    </xdr:to>
    <xdr:sp macro="" textlink="">
      <xdr:nvSpPr>
        <xdr:cNvPr id="558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255552</xdr:colOff>
      <xdr:row>4</xdr:row>
      <xdr:rowOff>238126</xdr:rowOff>
    </xdr:to>
    <xdr:sp macro="" textlink="">
      <xdr:nvSpPr>
        <xdr:cNvPr id="558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255552</xdr:colOff>
      <xdr:row>4</xdr:row>
      <xdr:rowOff>238126</xdr:rowOff>
    </xdr:to>
    <xdr:sp macro="" textlink="">
      <xdr:nvSpPr>
        <xdr:cNvPr id="558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350802</xdr:colOff>
      <xdr:row>4</xdr:row>
      <xdr:rowOff>238126</xdr:rowOff>
    </xdr:to>
    <xdr:sp macro="" textlink="">
      <xdr:nvSpPr>
        <xdr:cNvPr id="5585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255552</xdr:colOff>
      <xdr:row>4</xdr:row>
      <xdr:rowOff>276226</xdr:rowOff>
    </xdr:to>
    <xdr:sp macro="" textlink="">
      <xdr:nvSpPr>
        <xdr:cNvPr id="558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274602</xdr:colOff>
      <xdr:row>4</xdr:row>
      <xdr:rowOff>238126</xdr:rowOff>
    </xdr:to>
    <xdr:sp macro="" textlink="">
      <xdr:nvSpPr>
        <xdr:cNvPr id="558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179352</xdr:colOff>
      <xdr:row>4</xdr:row>
      <xdr:rowOff>276226</xdr:rowOff>
    </xdr:to>
    <xdr:sp macro="" textlink="">
      <xdr:nvSpPr>
        <xdr:cNvPr id="558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179352</xdr:colOff>
      <xdr:row>4</xdr:row>
      <xdr:rowOff>238126</xdr:rowOff>
    </xdr:to>
    <xdr:sp macro="" textlink="">
      <xdr:nvSpPr>
        <xdr:cNvPr id="558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179352</xdr:colOff>
      <xdr:row>4</xdr:row>
      <xdr:rowOff>238126</xdr:rowOff>
    </xdr:to>
    <xdr:sp macro="" textlink="">
      <xdr:nvSpPr>
        <xdr:cNvPr id="559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274602</xdr:colOff>
      <xdr:row>4</xdr:row>
      <xdr:rowOff>238126</xdr:rowOff>
    </xdr:to>
    <xdr:sp macro="" textlink="">
      <xdr:nvSpPr>
        <xdr:cNvPr id="559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179352</xdr:colOff>
      <xdr:row>4</xdr:row>
      <xdr:rowOff>276226</xdr:rowOff>
    </xdr:to>
    <xdr:sp macro="" textlink="">
      <xdr:nvSpPr>
        <xdr:cNvPr id="559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350802</xdr:colOff>
      <xdr:row>4</xdr:row>
      <xdr:rowOff>238126</xdr:rowOff>
    </xdr:to>
    <xdr:sp macro="" textlink="">
      <xdr:nvSpPr>
        <xdr:cNvPr id="5593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255552</xdr:colOff>
      <xdr:row>4</xdr:row>
      <xdr:rowOff>276226</xdr:rowOff>
    </xdr:to>
    <xdr:sp macro="" textlink="">
      <xdr:nvSpPr>
        <xdr:cNvPr id="559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255552</xdr:colOff>
      <xdr:row>4</xdr:row>
      <xdr:rowOff>238126</xdr:rowOff>
    </xdr:to>
    <xdr:sp macro="" textlink="">
      <xdr:nvSpPr>
        <xdr:cNvPr id="559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255552</xdr:colOff>
      <xdr:row>4</xdr:row>
      <xdr:rowOff>238126</xdr:rowOff>
    </xdr:to>
    <xdr:sp macro="" textlink="">
      <xdr:nvSpPr>
        <xdr:cNvPr id="559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350802</xdr:colOff>
      <xdr:row>4</xdr:row>
      <xdr:rowOff>238126</xdr:rowOff>
    </xdr:to>
    <xdr:sp macro="" textlink="">
      <xdr:nvSpPr>
        <xdr:cNvPr id="5597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255552</xdr:colOff>
      <xdr:row>4</xdr:row>
      <xdr:rowOff>276226</xdr:rowOff>
    </xdr:to>
    <xdr:sp macro="" textlink="">
      <xdr:nvSpPr>
        <xdr:cNvPr id="559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274602</xdr:colOff>
      <xdr:row>4</xdr:row>
      <xdr:rowOff>238126</xdr:rowOff>
    </xdr:to>
    <xdr:sp macro="" textlink="">
      <xdr:nvSpPr>
        <xdr:cNvPr id="559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179352</xdr:colOff>
      <xdr:row>4</xdr:row>
      <xdr:rowOff>276226</xdr:rowOff>
    </xdr:to>
    <xdr:sp macro="" textlink="">
      <xdr:nvSpPr>
        <xdr:cNvPr id="560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179352</xdr:colOff>
      <xdr:row>4</xdr:row>
      <xdr:rowOff>238126</xdr:rowOff>
    </xdr:to>
    <xdr:sp macro="" textlink="">
      <xdr:nvSpPr>
        <xdr:cNvPr id="560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179352</xdr:colOff>
      <xdr:row>4</xdr:row>
      <xdr:rowOff>238126</xdr:rowOff>
    </xdr:to>
    <xdr:sp macro="" textlink="">
      <xdr:nvSpPr>
        <xdr:cNvPr id="560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274602</xdr:colOff>
      <xdr:row>4</xdr:row>
      <xdr:rowOff>238126</xdr:rowOff>
    </xdr:to>
    <xdr:sp macro="" textlink="">
      <xdr:nvSpPr>
        <xdr:cNvPr id="560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</xdr:row>
      <xdr:rowOff>303901</xdr:rowOff>
    </xdr:from>
    <xdr:to>
      <xdr:col>12</xdr:col>
      <xdr:colOff>49953</xdr:colOff>
      <xdr:row>4</xdr:row>
      <xdr:rowOff>284852</xdr:rowOff>
    </xdr:to>
    <xdr:sp macro="" textlink="">
      <xdr:nvSpPr>
        <xdr:cNvPr id="5604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350802</xdr:colOff>
      <xdr:row>4</xdr:row>
      <xdr:rowOff>238126</xdr:rowOff>
    </xdr:to>
    <xdr:sp macro="" textlink="">
      <xdr:nvSpPr>
        <xdr:cNvPr id="5605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255552</xdr:colOff>
      <xdr:row>4</xdr:row>
      <xdr:rowOff>276226</xdr:rowOff>
    </xdr:to>
    <xdr:sp macro="" textlink="">
      <xdr:nvSpPr>
        <xdr:cNvPr id="560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60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61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61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61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62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62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62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63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63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63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63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1204509</xdr:colOff>
      <xdr:row>4</xdr:row>
      <xdr:rowOff>238126</xdr:rowOff>
    </xdr:to>
    <xdr:sp macro="" textlink="">
      <xdr:nvSpPr>
        <xdr:cNvPr id="56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1204509</xdr:colOff>
      <xdr:row>4</xdr:row>
      <xdr:rowOff>276226</xdr:rowOff>
    </xdr:to>
    <xdr:sp macro="" textlink="">
      <xdr:nvSpPr>
        <xdr:cNvPr id="564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66784</xdr:colOff>
      <xdr:row>4</xdr:row>
      <xdr:rowOff>238126</xdr:rowOff>
    </xdr:to>
    <xdr:sp macro="" textlink="">
      <xdr:nvSpPr>
        <xdr:cNvPr id="5643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1221691</xdr:colOff>
      <xdr:row>4</xdr:row>
      <xdr:rowOff>276226</xdr:rowOff>
    </xdr:to>
    <xdr:sp macro="" textlink="">
      <xdr:nvSpPr>
        <xdr:cNvPr id="564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1221691</xdr:colOff>
      <xdr:row>4</xdr:row>
      <xdr:rowOff>238126</xdr:rowOff>
    </xdr:to>
    <xdr:sp macro="" textlink="">
      <xdr:nvSpPr>
        <xdr:cNvPr id="564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1221691</xdr:colOff>
      <xdr:row>4</xdr:row>
      <xdr:rowOff>238126</xdr:rowOff>
    </xdr:to>
    <xdr:sp macro="" textlink="">
      <xdr:nvSpPr>
        <xdr:cNvPr id="564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66784</xdr:colOff>
      <xdr:row>4</xdr:row>
      <xdr:rowOff>238126</xdr:rowOff>
    </xdr:to>
    <xdr:sp macro="" textlink="">
      <xdr:nvSpPr>
        <xdr:cNvPr id="5647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1221691</xdr:colOff>
      <xdr:row>4</xdr:row>
      <xdr:rowOff>276226</xdr:rowOff>
    </xdr:to>
    <xdr:sp macro="" textlink="">
      <xdr:nvSpPr>
        <xdr:cNvPr id="564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142984</xdr:colOff>
      <xdr:row>4</xdr:row>
      <xdr:rowOff>238126</xdr:rowOff>
    </xdr:to>
    <xdr:sp macro="" textlink="">
      <xdr:nvSpPr>
        <xdr:cNvPr id="5649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47734</xdr:colOff>
      <xdr:row>4</xdr:row>
      <xdr:rowOff>276226</xdr:rowOff>
    </xdr:to>
    <xdr:sp macro="" textlink="">
      <xdr:nvSpPr>
        <xdr:cNvPr id="5650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47734</xdr:colOff>
      <xdr:row>4</xdr:row>
      <xdr:rowOff>238126</xdr:rowOff>
    </xdr:to>
    <xdr:sp macro="" textlink="">
      <xdr:nvSpPr>
        <xdr:cNvPr id="5651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47734</xdr:colOff>
      <xdr:row>4</xdr:row>
      <xdr:rowOff>238126</xdr:rowOff>
    </xdr:to>
    <xdr:sp macro="" textlink="">
      <xdr:nvSpPr>
        <xdr:cNvPr id="5652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142984</xdr:colOff>
      <xdr:row>4</xdr:row>
      <xdr:rowOff>238126</xdr:rowOff>
    </xdr:to>
    <xdr:sp macro="" textlink="">
      <xdr:nvSpPr>
        <xdr:cNvPr id="5653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47734</xdr:colOff>
      <xdr:row>4</xdr:row>
      <xdr:rowOff>276226</xdr:rowOff>
    </xdr:to>
    <xdr:sp macro="" textlink="">
      <xdr:nvSpPr>
        <xdr:cNvPr id="5654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66784</xdr:colOff>
      <xdr:row>4</xdr:row>
      <xdr:rowOff>238126</xdr:rowOff>
    </xdr:to>
    <xdr:sp macro="" textlink="">
      <xdr:nvSpPr>
        <xdr:cNvPr id="5655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1221691</xdr:colOff>
      <xdr:row>4</xdr:row>
      <xdr:rowOff>276226</xdr:rowOff>
    </xdr:to>
    <xdr:sp macro="" textlink="">
      <xdr:nvSpPr>
        <xdr:cNvPr id="565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1221691</xdr:colOff>
      <xdr:row>4</xdr:row>
      <xdr:rowOff>238126</xdr:rowOff>
    </xdr:to>
    <xdr:sp macro="" textlink="">
      <xdr:nvSpPr>
        <xdr:cNvPr id="565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1221691</xdr:colOff>
      <xdr:row>4</xdr:row>
      <xdr:rowOff>238126</xdr:rowOff>
    </xdr:to>
    <xdr:sp macro="" textlink="">
      <xdr:nvSpPr>
        <xdr:cNvPr id="565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66784</xdr:colOff>
      <xdr:row>4</xdr:row>
      <xdr:rowOff>238126</xdr:rowOff>
    </xdr:to>
    <xdr:sp macro="" textlink="">
      <xdr:nvSpPr>
        <xdr:cNvPr id="5659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1221691</xdr:colOff>
      <xdr:row>4</xdr:row>
      <xdr:rowOff>276226</xdr:rowOff>
    </xdr:to>
    <xdr:sp macro="" textlink="">
      <xdr:nvSpPr>
        <xdr:cNvPr id="566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142984</xdr:colOff>
      <xdr:row>4</xdr:row>
      <xdr:rowOff>238126</xdr:rowOff>
    </xdr:to>
    <xdr:sp macro="" textlink="">
      <xdr:nvSpPr>
        <xdr:cNvPr id="5661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47734</xdr:colOff>
      <xdr:row>4</xdr:row>
      <xdr:rowOff>276226</xdr:rowOff>
    </xdr:to>
    <xdr:sp macro="" textlink="">
      <xdr:nvSpPr>
        <xdr:cNvPr id="5662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47734</xdr:colOff>
      <xdr:row>4</xdr:row>
      <xdr:rowOff>238126</xdr:rowOff>
    </xdr:to>
    <xdr:sp macro="" textlink="">
      <xdr:nvSpPr>
        <xdr:cNvPr id="5663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47734</xdr:colOff>
      <xdr:row>4</xdr:row>
      <xdr:rowOff>238126</xdr:rowOff>
    </xdr:to>
    <xdr:sp macro="" textlink="">
      <xdr:nvSpPr>
        <xdr:cNvPr id="5664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142984</xdr:colOff>
      <xdr:row>4</xdr:row>
      <xdr:rowOff>238126</xdr:rowOff>
    </xdr:to>
    <xdr:sp macro="" textlink="">
      <xdr:nvSpPr>
        <xdr:cNvPr id="5665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47734</xdr:colOff>
      <xdr:row>4</xdr:row>
      <xdr:rowOff>276226</xdr:rowOff>
    </xdr:to>
    <xdr:sp macro="" textlink="">
      <xdr:nvSpPr>
        <xdr:cNvPr id="5666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66784</xdr:colOff>
      <xdr:row>4</xdr:row>
      <xdr:rowOff>238126</xdr:rowOff>
    </xdr:to>
    <xdr:sp macro="" textlink="">
      <xdr:nvSpPr>
        <xdr:cNvPr id="5667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1221691</xdr:colOff>
      <xdr:row>4</xdr:row>
      <xdr:rowOff>276226</xdr:rowOff>
    </xdr:to>
    <xdr:sp macro="" textlink="">
      <xdr:nvSpPr>
        <xdr:cNvPr id="566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1221691</xdr:colOff>
      <xdr:row>4</xdr:row>
      <xdr:rowOff>238126</xdr:rowOff>
    </xdr:to>
    <xdr:sp macro="" textlink="">
      <xdr:nvSpPr>
        <xdr:cNvPr id="566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1221691</xdr:colOff>
      <xdr:row>4</xdr:row>
      <xdr:rowOff>238126</xdr:rowOff>
    </xdr:to>
    <xdr:sp macro="" textlink="">
      <xdr:nvSpPr>
        <xdr:cNvPr id="567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1221691</xdr:colOff>
      <xdr:row>4</xdr:row>
      <xdr:rowOff>276226</xdr:rowOff>
    </xdr:to>
    <xdr:sp macro="" textlink="">
      <xdr:nvSpPr>
        <xdr:cNvPr id="5671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142984</xdr:colOff>
      <xdr:row>4</xdr:row>
      <xdr:rowOff>238126</xdr:rowOff>
    </xdr:to>
    <xdr:sp macro="" textlink="">
      <xdr:nvSpPr>
        <xdr:cNvPr id="5672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13</xdr:col>
      <xdr:colOff>47734</xdr:colOff>
      <xdr:row>4</xdr:row>
      <xdr:rowOff>276226</xdr:rowOff>
    </xdr:to>
    <xdr:sp macro="" textlink="">
      <xdr:nvSpPr>
        <xdr:cNvPr id="5673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13</xdr:col>
      <xdr:colOff>47734</xdr:colOff>
      <xdr:row>4</xdr:row>
      <xdr:rowOff>238126</xdr:rowOff>
    </xdr:to>
    <xdr:sp macro="" textlink="">
      <xdr:nvSpPr>
        <xdr:cNvPr id="5674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7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910070</xdr:colOff>
      <xdr:row>4</xdr:row>
      <xdr:rowOff>276226</xdr:rowOff>
    </xdr:to>
    <xdr:sp macro="" textlink="">
      <xdr:nvSpPr>
        <xdr:cNvPr id="567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7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7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7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910070</xdr:colOff>
      <xdr:row>4</xdr:row>
      <xdr:rowOff>276226</xdr:rowOff>
    </xdr:to>
    <xdr:sp macro="" textlink="">
      <xdr:nvSpPr>
        <xdr:cNvPr id="568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8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910070</xdr:colOff>
      <xdr:row>4</xdr:row>
      <xdr:rowOff>276226</xdr:rowOff>
    </xdr:to>
    <xdr:sp macro="" textlink="">
      <xdr:nvSpPr>
        <xdr:cNvPr id="568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8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8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8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910070</xdr:colOff>
      <xdr:row>4</xdr:row>
      <xdr:rowOff>276226</xdr:rowOff>
    </xdr:to>
    <xdr:sp macro="" textlink="">
      <xdr:nvSpPr>
        <xdr:cNvPr id="568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8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910070</xdr:colOff>
      <xdr:row>4</xdr:row>
      <xdr:rowOff>276226</xdr:rowOff>
    </xdr:to>
    <xdr:sp macro="" textlink="">
      <xdr:nvSpPr>
        <xdr:cNvPr id="568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8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9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9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910070</xdr:colOff>
      <xdr:row>4</xdr:row>
      <xdr:rowOff>276226</xdr:rowOff>
    </xdr:to>
    <xdr:sp macro="" textlink="">
      <xdr:nvSpPr>
        <xdr:cNvPr id="569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9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910070</xdr:colOff>
      <xdr:row>4</xdr:row>
      <xdr:rowOff>276226</xdr:rowOff>
    </xdr:to>
    <xdr:sp macro="" textlink="">
      <xdr:nvSpPr>
        <xdr:cNvPr id="569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9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9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9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910070</xdr:colOff>
      <xdr:row>4</xdr:row>
      <xdr:rowOff>276226</xdr:rowOff>
    </xdr:to>
    <xdr:sp macro="" textlink="">
      <xdr:nvSpPr>
        <xdr:cNvPr id="569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69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910070</xdr:colOff>
      <xdr:row>4</xdr:row>
      <xdr:rowOff>276226</xdr:rowOff>
    </xdr:to>
    <xdr:sp macro="" textlink="">
      <xdr:nvSpPr>
        <xdr:cNvPr id="570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70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70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70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910070</xdr:colOff>
      <xdr:row>4</xdr:row>
      <xdr:rowOff>276226</xdr:rowOff>
    </xdr:to>
    <xdr:sp macro="" textlink="">
      <xdr:nvSpPr>
        <xdr:cNvPr id="570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70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910070</xdr:colOff>
      <xdr:row>4</xdr:row>
      <xdr:rowOff>276226</xdr:rowOff>
    </xdr:to>
    <xdr:sp macro="" textlink="">
      <xdr:nvSpPr>
        <xdr:cNvPr id="570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70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910070</xdr:colOff>
      <xdr:row>4</xdr:row>
      <xdr:rowOff>238126</xdr:rowOff>
    </xdr:to>
    <xdr:sp macro="" textlink="">
      <xdr:nvSpPr>
        <xdr:cNvPr id="570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1202639</xdr:colOff>
      <xdr:row>4</xdr:row>
      <xdr:rowOff>238126</xdr:rowOff>
    </xdr:to>
    <xdr:sp macro="" textlink="">
      <xdr:nvSpPr>
        <xdr:cNvPr id="57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1126439</xdr:colOff>
      <xdr:row>4</xdr:row>
      <xdr:rowOff>276226</xdr:rowOff>
    </xdr:to>
    <xdr:sp macro="" textlink="">
      <xdr:nvSpPr>
        <xdr:cNvPr id="571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1126439</xdr:colOff>
      <xdr:row>4</xdr:row>
      <xdr:rowOff>238126</xdr:rowOff>
    </xdr:to>
    <xdr:sp macro="" textlink="">
      <xdr:nvSpPr>
        <xdr:cNvPr id="571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1126439</xdr:colOff>
      <xdr:row>4</xdr:row>
      <xdr:rowOff>238126</xdr:rowOff>
    </xdr:to>
    <xdr:sp macro="" textlink="">
      <xdr:nvSpPr>
        <xdr:cNvPr id="571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1202639</xdr:colOff>
      <xdr:row>4</xdr:row>
      <xdr:rowOff>238126</xdr:rowOff>
    </xdr:to>
    <xdr:sp macro="" textlink="">
      <xdr:nvSpPr>
        <xdr:cNvPr id="57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1126439</xdr:colOff>
      <xdr:row>4</xdr:row>
      <xdr:rowOff>276226</xdr:rowOff>
    </xdr:to>
    <xdr:sp macro="" textlink="">
      <xdr:nvSpPr>
        <xdr:cNvPr id="571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1202639</xdr:colOff>
      <xdr:row>4</xdr:row>
      <xdr:rowOff>238126</xdr:rowOff>
    </xdr:to>
    <xdr:sp macro="" textlink="">
      <xdr:nvSpPr>
        <xdr:cNvPr id="57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1202639</xdr:colOff>
      <xdr:row>4</xdr:row>
      <xdr:rowOff>276226</xdr:rowOff>
    </xdr:to>
    <xdr:sp macro="" textlink="">
      <xdr:nvSpPr>
        <xdr:cNvPr id="5716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1202639</xdr:colOff>
      <xdr:row>4</xdr:row>
      <xdr:rowOff>238126</xdr:rowOff>
    </xdr:to>
    <xdr:sp macro="" textlink="">
      <xdr:nvSpPr>
        <xdr:cNvPr id="57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1202639</xdr:colOff>
      <xdr:row>4</xdr:row>
      <xdr:rowOff>238126</xdr:rowOff>
    </xdr:to>
    <xdr:sp macro="" textlink="">
      <xdr:nvSpPr>
        <xdr:cNvPr id="57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1202639</xdr:colOff>
      <xdr:row>4</xdr:row>
      <xdr:rowOff>238126</xdr:rowOff>
    </xdr:to>
    <xdr:sp macro="" textlink="">
      <xdr:nvSpPr>
        <xdr:cNvPr id="57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1202639</xdr:colOff>
      <xdr:row>4</xdr:row>
      <xdr:rowOff>276226</xdr:rowOff>
    </xdr:to>
    <xdr:sp macro="" textlink="">
      <xdr:nvSpPr>
        <xdr:cNvPr id="5720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1202639</xdr:colOff>
      <xdr:row>4</xdr:row>
      <xdr:rowOff>238126</xdr:rowOff>
    </xdr:to>
    <xdr:sp macro="" textlink="">
      <xdr:nvSpPr>
        <xdr:cNvPr id="57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1126439</xdr:colOff>
      <xdr:row>4</xdr:row>
      <xdr:rowOff>276226</xdr:rowOff>
    </xdr:to>
    <xdr:sp macro="" textlink="">
      <xdr:nvSpPr>
        <xdr:cNvPr id="572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1126439</xdr:colOff>
      <xdr:row>4</xdr:row>
      <xdr:rowOff>238126</xdr:rowOff>
    </xdr:to>
    <xdr:sp macro="" textlink="">
      <xdr:nvSpPr>
        <xdr:cNvPr id="572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1126439</xdr:colOff>
      <xdr:row>4</xdr:row>
      <xdr:rowOff>238126</xdr:rowOff>
    </xdr:to>
    <xdr:sp macro="" textlink="">
      <xdr:nvSpPr>
        <xdr:cNvPr id="572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1202639</xdr:colOff>
      <xdr:row>4</xdr:row>
      <xdr:rowOff>238126</xdr:rowOff>
    </xdr:to>
    <xdr:sp macro="" textlink="">
      <xdr:nvSpPr>
        <xdr:cNvPr id="57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1126439</xdr:colOff>
      <xdr:row>4</xdr:row>
      <xdr:rowOff>276226</xdr:rowOff>
    </xdr:to>
    <xdr:sp macro="" textlink="">
      <xdr:nvSpPr>
        <xdr:cNvPr id="572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1202639</xdr:colOff>
      <xdr:row>4</xdr:row>
      <xdr:rowOff>238126</xdr:rowOff>
    </xdr:to>
    <xdr:sp macro="" textlink="">
      <xdr:nvSpPr>
        <xdr:cNvPr id="57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1202639</xdr:colOff>
      <xdr:row>4</xdr:row>
      <xdr:rowOff>276226</xdr:rowOff>
    </xdr:to>
    <xdr:sp macro="" textlink="">
      <xdr:nvSpPr>
        <xdr:cNvPr id="5728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1202639</xdr:colOff>
      <xdr:row>4</xdr:row>
      <xdr:rowOff>238126</xdr:rowOff>
    </xdr:to>
    <xdr:sp macro="" textlink="">
      <xdr:nvSpPr>
        <xdr:cNvPr id="57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1202639</xdr:colOff>
      <xdr:row>4</xdr:row>
      <xdr:rowOff>238126</xdr:rowOff>
    </xdr:to>
    <xdr:sp macro="" textlink="">
      <xdr:nvSpPr>
        <xdr:cNvPr id="57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1202639</xdr:colOff>
      <xdr:row>4</xdr:row>
      <xdr:rowOff>238126</xdr:rowOff>
    </xdr:to>
    <xdr:sp macro="" textlink="">
      <xdr:nvSpPr>
        <xdr:cNvPr id="57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1202639</xdr:colOff>
      <xdr:row>4</xdr:row>
      <xdr:rowOff>276226</xdr:rowOff>
    </xdr:to>
    <xdr:sp macro="" textlink="">
      <xdr:nvSpPr>
        <xdr:cNvPr id="5732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1202639</xdr:colOff>
      <xdr:row>4</xdr:row>
      <xdr:rowOff>238126</xdr:rowOff>
    </xdr:to>
    <xdr:sp macro="" textlink="">
      <xdr:nvSpPr>
        <xdr:cNvPr id="57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1126439</xdr:colOff>
      <xdr:row>4</xdr:row>
      <xdr:rowOff>276226</xdr:rowOff>
    </xdr:to>
    <xdr:sp macro="" textlink="">
      <xdr:nvSpPr>
        <xdr:cNvPr id="573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1126439</xdr:colOff>
      <xdr:row>4</xdr:row>
      <xdr:rowOff>238126</xdr:rowOff>
    </xdr:to>
    <xdr:sp macro="" textlink="">
      <xdr:nvSpPr>
        <xdr:cNvPr id="573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1126439</xdr:colOff>
      <xdr:row>4</xdr:row>
      <xdr:rowOff>238126</xdr:rowOff>
    </xdr:to>
    <xdr:sp macro="" textlink="">
      <xdr:nvSpPr>
        <xdr:cNvPr id="573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257175</xdr:rowOff>
    </xdr:from>
    <xdr:to>
      <xdr:col>12</xdr:col>
      <xdr:colOff>1202639</xdr:colOff>
      <xdr:row>4</xdr:row>
      <xdr:rowOff>238126</xdr:rowOff>
    </xdr:to>
    <xdr:sp macro="" textlink="">
      <xdr:nvSpPr>
        <xdr:cNvPr id="57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295275</xdr:rowOff>
    </xdr:from>
    <xdr:to>
      <xdr:col>12</xdr:col>
      <xdr:colOff>1126439</xdr:colOff>
      <xdr:row>4</xdr:row>
      <xdr:rowOff>276226</xdr:rowOff>
    </xdr:to>
    <xdr:sp macro="" textlink="">
      <xdr:nvSpPr>
        <xdr:cNvPr id="573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303901</xdr:rowOff>
    </xdr:from>
    <xdr:to>
      <xdr:col>13</xdr:col>
      <xdr:colOff>49952</xdr:colOff>
      <xdr:row>4</xdr:row>
      <xdr:rowOff>284852</xdr:rowOff>
    </xdr:to>
    <xdr:sp macro="" textlink="">
      <xdr:nvSpPr>
        <xdr:cNvPr id="5739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4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476498</xdr:colOff>
      <xdr:row>4</xdr:row>
      <xdr:rowOff>276226</xdr:rowOff>
    </xdr:to>
    <xdr:sp macro="" textlink="">
      <xdr:nvSpPr>
        <xdr:cNvPr id="574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4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4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4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476498</xdr:colOff>
      <xdr:row>4</xdr:row>
      <xdr:rowOff>276226</xdr:rowOff>
    </xdr:to>
    <xdr:sp macro="" textlink="">
      <xdr:nvSpPr>
        <xdr:cNvPr id="574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4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476498</xdr:colOff>
      <xdr:row>4</xdr:row>
      <xdr:rowOff>276226</xdr:rowOff>
    </xdr:to>
    <xdr:sp macro="" textlink="">
      <xdr:nvSpPr>
        <xdr:cNvPr id="574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4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4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5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476498</xdr:colOff>
      <xdr:row>4</xdr:row>
      <xdr:rowOff>276226</xdr:rowOff>
    </xdr:to>
    <xdr:sp macro="" textlink="">
      <xdr:nvSpPr>
        <xdr:cNvPr id="575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5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476498</xdr:colOff>
      <xdr:row>4</xdr:row>
      <xdr:rowOff>276226</xdr:rowOff>
    </xdr:to>
    <xdr:sp macro="" textlink="">
      <xdr:nvSpPr>
        <xdr:cNvPr id="575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5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5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5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476498</xdr:colOff>
      <xdr:row>4</xdr:row>
      <xdr:rowOff>276226</xdr:rowOff>
    </xdr:to>
    <xdr:sp macro="" textlink="">
      <xdr:nvSpPr>
        <xdr:cNvPr id="575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5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476498</xdr:colOff>
      <xdr:row>4</xdr:row>
      <xdr:rowOff>276226</xdr:rowOff>
    </xdr:to>
    <xdr:sp macro="" textlink="">
      <xdr:nvSpPr>
        <xdr:cNvPr id="575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6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6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6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476498</xdr:colOff>
      <xdr:row>4</xdr:row>
      <xdr:rowOff>276226</xdr:rowOff>
    </xdr:to>
    <xdr:sp macro="" textlink="">
      <xdr:nvSpPr>
        <xdr:cNvPr id="576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6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476498</xdr:colOff>
      <xdr:row>4</xdr:row>
      <xdr:rowOff>276226</xdr:rowOff>
    </xdr:to>
    <xdr:sp macro="" textlink="">
      <xdr:nvSpPr>
        <xdr:cNvPr id="576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6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6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476498</xdr:colOff>
      <xdr:row>4</xdr:row>
      <xdr:rowOff>276226</xdr:rowOff>
    </xdr:to>
    <xdr:sp macro="" textlink="">
      <xdr:nvSpPr>
        <xdr:cNvPr id="576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7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476498</xdr:colOff>
      <xdr:row>4</xdr:row>
      <xdr:rowOff>276226</xdr:rowOff>
    </xdr:to>
    <xdr:sp macro="" textlink="">
      <xdr:nvSpPr>
        <xdr:cNvPr id="577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7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7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476498</xdr:colOff>
      <xdr:row>4</xdr:row>
      <xdr:rowOff>238126</xdr:rowOff>
    </xdr:to>
    <xdr:sp macro="" textlink="">
      <xdr:nvSpPr>
        <xdr:cNvPr id="577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476498</xdr:colOff>
      <xdr:row>4</xdr:row>
      <xdr:rowOff>276226</xdr:rowOff>
    </xdr:to>
    <xdr:sp macro="" textlink="">
      <xdr:nvSpPr>
        <xdr:cNvPr id="577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933804</xdr:colOff>
      <xdr:row>4</xdr:row>
      <xdr:rowOff>238126</xdr:rowOff>
    </xdr:to>
    <xdr:sp macro="" textlink="">
      <xdr:nvSpPr>
        <xdr:cNvPr id="5776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808003</xdr:colOff>
      <xdr:row>4</xdr:row>
      <xdr:rowOff>276226</xdr:rowOff>
    </xdr:to>
    <xdr:sp macro="" textlink="">
      <xdr:nvSpPr>
        <xdr:cNvPr id="5777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808003</xdr:colOff>
      <xdr:row>4</xdr:row>
      <xdr:rowOff>238126</xdr:rowOff>
    </xdr:to>
    <xdr:sp macro="" textlink="">
      <xdr:nvSpPr>
        <xdr:cNvPr id="5778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808003</xdr:colOff>
      <xdr:row>4</xdr:row>
      <xdr:rowOff>238126</xdr:rowOff>
    </xdr:to>
    <xdr:sp macro="" textlink="">
      <xdr:nvSpPr>
        <xdr:cNvPr id="5779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933804</xdr:colOff>
      <xdr:row>4</xdr:row>
      <xdr:rowOff>238126</xdr:rowOff>
    </xdr:to>
    <xdr:sp macro="" textlink="">
      <xdr:nvSpPr>
        <xdr:cNvPr id="578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808003</xdr:colOff>
      <xdr:row>4</xdr:row>
      <xdr:rowOff>276226</xdr:rowOff>
    </xdr:to>
    <xdr:sp macro="" textlink="">
      <xdr:nvSpPr>
        <xdr:cNvPr id="5781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964407</xdr:colOff>
      <xdr:row>4</xdr:row>
      <xdr:rowOff>238126</xdr:rowOff>
    </xdr:to>
    <xdr:sp macro="" textlink="">
      <xdr:nvSpPr>
        <xdr:cNvPr id="5782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914754</xdr:colOff>
      <xdr:row>4</xdr:row>
      <xdr:rowOff>276226</xdr:rowOff>
    </xdr:to>
    <xdr:sp macro="" textlink="">
      <xdr:nvSpPr>
        <xdr:cNvPr id="5783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914754</xdr:colOff>
      <xdr:row>4</xdr:row>
      <xdr:rowOff>238126</xdr:rowOff>
    </xdr:to>
    <xdr:sp macro="" textlink="">
      <xdr:nvSpPr>
        <xdr:cNvPr id="5784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914754</xdr:colOff>
      <xdr:row>4</xdr:row>
      <xdr:rowOff>238126</xdr:rowOff>
    </xdr:to>
    <xdr:sp macro="" textlink="">
      <xdr:nvSpPr>
        <xdr:cNvPr id="5785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964407</xdr:colOff>
      <xdr:row>4</xdr:row>
      <xdr:rowOff>238126</xdr:rowOff>
    </xdr:to>
    <xdr:sp macro="" textlink="">
      <xdr:nvSpPr>
        <xdr:cNvPr id="5786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914754</xdr:colOff>
      <xdr:row>4</xdr:row>
      <xdr:rowOff>276226</xdr:rowOff>
    </xdr:to>
    <xdr:sp macro="" textlink="">
      <xdr:nvSpPr>
        <xdr:cNvPr id="5787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933804</xdr:colOff>
      <xdr:row>4</xdr:row>
      <xdr:rowOff>238126</xdr:rowOff>
    </xdr:to>
    <xdr:sp macro="" textlink="">
      <xdr:nvSpPr>
        <xdr:cNvPr id="5788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808003</xdr:colOff>
      <xdr:row>4</xdr:row>
      <xdr:rowOff>276226</xdr:rowOff>
    </xdr:to>
    <xdr:sp macro="" textlink="">
      <xdr:nvSpPr>
        <xdr:cNvPr id="5789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808003</xdr:colOff>
      <xdr:row>4</xdr:row>
      <xdr:rowOff>238126</xdr:rowOff>
    </xdr:to>
    <xdr:sp macro="" textlink="">
      <xdr:nvSpPr>
        <xdr:cNvPr id="5790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808003</xdr:colOff>
      <xdr:row>4</xdr:row>
      <xdr:rowOff>238126</xdr:rowOff>
    </xdr:to>
    <xdr:sp macro="" textlink="">
      <xdr:nvSpPr>
        <xdr:cNvPr id="5791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933804</xdr:colOff>
      <xdr:row>4</xdr:row>
      <xdr:rowOff>238126</xdr:rowOff>
    </xdr:to>
    <xdr:sp macro="" textlink="">
      <xdr:nvSpPr>
        <xdr:cNvPr id="579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808003</xdr:colOff>
      <xdr:row>4</xdr:row>
      <xdr:rowOff>276226</xdr:rowOff>
    </xdr:to>
    <xdr:sp macro="" textlink="">
      <xdr:nvSpPr>
        <xdr:cNvPr id="5793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964407</xdr:colOff>
      <xdr:row>4</xdr:row>
      <xdr:rowOff>238126</xdr:rowOff>
    </xdr:to>
    <xdr:sp macro="" textlink="">
      <xdr:nvSpPr>
        <xdr:cNvPr id="5794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914754</xdr:colOff>
      <xdr:row>4</xdr:row>
      <xdr:rowOff>276226</xdr:rowOff>
    </xdr:to>
    <xdr:sp macro="" textlink="">
      <xdr:nvSpPr>
        <xdr:cNvPr id="5795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914754</xdr:colOff>
      <xdr:row>4</xdr:row>
      <xdr:rowOff>238126</xdr:rowOff>
    </xdr:to>
    <xdr:sp macro="" textlink="">
      <xdr:nvSpPr>
        <xdr:cNvPr id="5796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914754</xdr:colOff>
      <xdr:row>4</xdr:row>
      <xdr:rowOff>238126</xdr:rowOff>
    </xdr:to>
    <xdr:sp macro="" textlink="">
      <xdr:nvSpPr>
        <xdr:cNvPr id="5797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964407</xdr:colOff>
      <xdr:row>4</xdr:row>
      <xdr:rowOff>238126</xdr:rowOff>
    </xdr:to>
    <xdr:sp macro="" textlink="">
      <xdr:nvSpPr>
        <xdr:cNvPr id="5798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914754</xdr:colOff>
      <xdr:row>4</xdr:row>
      <xdr:rowOff>276226</xdr:rowOff>
    </xdr:to>
    <xdr:sp macro="" textlink="">
      <xdr:nvSpPr>
        <xdr:cNvPr id="5799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933804</xdr:colOff>
      <xdr:row>4</xdr:row>
      <xdr:rowOff>238126</xdr:rowOff>
    </xdr:to>
    <xdr:sp macro="" textlink="">
      <xdr:nvSpPr>
        <xdr:cNvPr id="580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808003</xdr:colOff>
      <xdr:row>4</xdr:row>
      <xdr:rowOff>276226</xdr:rowOff>
    </xdr:to>
    <xdr:sp macro="" textlink="">
      <xdr:nvSpPr>
        <xdr:cNvPr id="5801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933804</xdr:colOff>
      <xdr:row>4</xdr:row>
      <xdr:rowOff>238126</xdr:rowOff>
    </xdr:to>
    <xdr:sp macro="" textlink="">
      <xdr:nvSpPr>
        <xdr:cNvPr id="580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964407</xdr:colOff>
      <xdr:row>4</xdr:row>
      <xdr:rowOff>238126</xdr:rowOff>
    </xdr:to>
    <xdr:sp macro="" textlink="">
      <xdr:nvSpPr>
        <xdr:cNvPr id="5803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914754</xdr:colOff>
      <xdr:row>4</xdr:row>
      <xdr:rowOff>276226</xdr:rowOff>
    </xdr:to>
    <xdr:sp macro="" textlink="">
      <xdr:nvSpPr>
        <xdr:cNvPr id="5804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0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476497</xdr:colOff>
      <xdr:row>4</xdr:row>
      <xdr:rowOff>276226</xdr:rowOff>
    </xdr:to>
    <xdr:sp macro="" textlink="">
      <xdr:nvSpPr>
        <xdr:cNvPr id="580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0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0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476497</xdr:colOff>
      <xdr:row>4</xdr:row>
      <xdr:rowOff>276226</xdr:rowOff>
    </xdr:to>
    <xdr:sp macro="" textlink="">
      <xdr:nvSpPr>
        <xdr:cNvPr id="581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1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476497</xdr:colOff>
      <xdr:row>4</xdr:row>
      <xdr:rowOff>276226</xdr:rowOff>
    </xdr:to>
    <xdr:sp macro="" textlink="">
      <xdr:nvSpPr>
        <xdr:cNvPr id="581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1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1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1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476497</xdr:colOff>
      <xdr:row>4</xdr:row>
      <xdr:rowOff>276226</xdr:rowOff>
    </xdr:to>
    <xdr:sp macro="" textlink="">
      <xdr:nvSpPr>
        <xdr:cNvPr id="581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1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476497</xdr:colOff>
      <xdr:row>4</xdr:row>
      <xdr:rowOff>276226</xdr:rowOff>
    </xdr:to>
    <xdr:sp macro="" textlink="">
      <xdr:nvSpPr>
        <xdr:cNvPr id="581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1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2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2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476497</xdr:colOff>
      <xdr:row>4</xdr:row>
      <xdr:rowOff>276226</xdr:rowOff>
    </xdr:to>
    <xdr:sp macro="" textlink="">
      <xdr:nvSpPr>
        <xdr:cNvPr id="582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2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476497</xdr:colOff>
      <xdr:row>4</xdr:row>
      <xdr:rowOff>276226</xdr:rowOff>
    </xdr:to>
    <xdr:sp macro="" textlink="">
      <xdr:nvSpPr>
        <xdr:cNvPr id="582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2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2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2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476497</xdr:colOff>
      <xdr:row>4</xdr:row>
      <xdr:rowOff>276226</xdr:rowOff>
    </xdr:to>
    <xdr:sp macro="" textlink="">
      <xdr:nvSpPr>
        <xdr:cNvPr id="582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2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476497</xdr:colOff>
      <xdr:row>4</xdr:row>
      <xdr:rowOff>276226</xdr:rowOff>
    </xdr:to>
    <xdr:sp macro="" textlink="">
      <xdr:nvSpPr>
        <xdr:cNvPr id="583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3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3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3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476497</xdr:colOff>
      <xdr:row>4</xdr:row>
      <xdr:rowOff>276226</xdr:rowOff>
    </xdr:to>
    <xdr:sp macro="" textlink="">
      <xdr:nvSpPr>
        <xdr:cNvPr id="583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3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476497</xdr:colOff>
      <xdr:row>4</xdr:row>
      <xdr:rowOff>276226</xdr:rowOff>
    </xdr:to>
    <xdr:sp macro="" textlink="">
      <xdr:nvSpPr>
        <xdr:cNvPr id="583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476497</xdr:colOff>
      <xdr:row>4</xdr:row>
      <xdr:rowOff>238126</xdr:rowOff>
    </xdr:to>
    <xdr:sp macro="" textlink="">
      <xdr:nvSpPr>
        <xdr:cNvPr id="583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695435</xdr:colOff>
      <xdr:row>4</xdr:row>
      <xdr:rowOff>238126</xdr:rowOff>
    </xdr:to>
    <xdr:sp macro="" textlink="">
      <xdr:nvSpPr>
        <xdr:cNvPr id="5838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600185</xdr:colOff>
      <xdr:row>4</xdr:row>
      <xdr:rowOff>276226</xdr:rowOff>
    </xdr:to>
    <xdr:sp macro="" textlink="">
      <xdr:nvSpPr>
        <xdr:cNvPr id="5839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600185</xdr:colOff>
      <xdr:row>4</xdr:row>
      <xdr:rowOff>238126</xdr:rowOff>
    </xdr:to>
    <xdr:sp macro="" textlink="">
      <xdr:nvSpPr>
        <xdr:cNvPr id="584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600185</xdr:colOff>
      <xdr:row>4</xdr:row>
      <xdr:rowOff>238126</xdr:rowOff>
    </xdr:to>
    <xdr:sp macro="" textlink="">
      <xdr:nvSpPr>
        <xdr:cNvPr id="584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695435</xdr:colOff>
      <xdr:row>4</xdr:row>
      <xdr:rowOff>238126</xdr:rowOff>
    </xdr:to>
    <xdr:sp macro="" textlink="">
      <xdr:nvSpPr>
        <xdr:cNvPr id="584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600185</xdr:colOff>
      <xdr:row>4</xdr:row>
      <xdr:rowOff>276226</xdr:rowOff>
    </xdr:to>
    <xdr:sp macro="" textlink="">
      <xdr:nvSpPr>
        <xdr:cNvPr id="5843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771635</xdr:colOff>
      <xdr:row>4</xdr:row>
      <xdr:rowOff>238126</xdr:rowOff>
    </xdr:to>
    <xdr:sp macro="" textlink="">
      <xdr:nvSpPr>
        <xdr:cNvPr id="5844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676385</xdr:colOff>
      <xdr:row>4</xdr:row>
      <xdr:rowOff>276226</xdr:rowOff>
    </xdr:to>
    <xdr:sp macro="" textlink="">
      <xdr:nvSpPr>
        <xdr:cNvPr id="5845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676385</xdr:colOff>
      <xdr:row>4</xdr:row>
      <xdr:rowOff>238126</xdr:rowOff>
    </xdr:to>
    <xdr:sp macro="" textlink="">
      <xdr:nvSpPr>
        <xdr:cNvPr id="5846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676385</xdr:colOff>
      <xdr:row>4</xdr:row>
      <xdr:rowOff>238126</xdr:rowOff>
    </xdr:to>
    <xdr:sp macro="" textlink="">
      <xdr:nvSpPr>
        <xdr:cNvPr id="5847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771635</xdr:colOff>
      <xdr:row>4</xdr:row>
      <xdr:rowOff>238126</xdr:rowOff>
    </xdr:to>
    <xdr:sp macro="" textlink="">
      <xdr:nvSpPr>
        <xdr:cNvPr id="5848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676385</xdr:colOff>
      <xdr:row>4</xdr:row>
      <xdr:rowOff>276226</xdr:rowOff>
    </xdr:to>
    <xdr:sp macro="" textlink="">
      <xdr:nvSpPr>
        <xdr:cNvPr id="5849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695435</xdr:colOff>
      <xdr:row>4</xdr:row>
      <xdr:rowOff>238126</xdr:rowOff>
    </xdr:to>
    <xdr:sp macro="" textlink="">
      <xdr:nvSpPr>
        <xdr:cNvPr id="585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600185</xdr:colOff>
      <xdr:row>4</xdr:row>
      <xdr:rowOff>276226</xdr:rowOff>
    </xdr:to>
    <xdr:sp macro="" textlink="">
      <xdr:nvSpPr>
        <xdr:cNvPr id="5851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600185</xdr:colOff>
      <xdr:row>4</xdr:row>
      <xdr:rowOff>238126</xdr:rowOff>
    </xdr:to>
    <xdr:sp macro="" textlink="">
      <xdr:nvSpPr>
        <xdr:cNvPr id="585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600185</xdr:colOff>
      <xdr:row>4</xdr:row>
      <xdr:rowOff>238126</xdr:rowOff>
    </xdr:to>
    <xdr:sp macro="" textlink="">
      <xdr:nvSpPr>
        <xdr:cNvPr id="585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695435</xdr:colOff>
      <xdr:row>4</xdr:row>
      <xdr:rowOff>238126</xdr:rowOff>
    </xdr:to>
    <xdr:sp macro="" textlink="">
      <xdr:nvSpPr>
        <xdr:cNvPr id="585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600185</xdr:colOff>
      <xdr:row>4</xdr:row>
      <xdr:rowOff>276226</xdr:rowOff>
    </xdr:to>
    <xdr:sp macro="" textlink="">
      <xdr:nvSpPr>
        <xdr:cNvPr id="5855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771635</xdr:colOff>
      <xdr:row>4</xdr:row>
      <xdr:rowOff>238126</xdr:rowOff>
    </xdr:to>
    <xdr:sp macro="" textlink="">
      <xdr:nvSpPr>
        <xdr:cNvPr id="5856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676385</xdr:colOff>
      <xdr:row>4</xdr:row>
      <xdr:rowOff>276226</xdr:rowOff>
    </xdr:to>
    <xdr:sp macro="" textlink="">
      <xdr:nvSpPr>
        <xdr:cNvPr id="5857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676385</xdr:colOff>
      <xdr:row>4</xdr:row>
      <xdr:rowOff>238126</xdr:rowOff>
    </xdr:to>
    <xdr:sp macro="" textlink="">
      <xdr:nvSpPr>
        <xdr:cNvPr id="5858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676385</xdr:colOff>
      <xdr:row>4</xdr:row>
      <xdr:rowOff>238126</xdr:rowOff>
    </xdr:to>
    <xdr:sp macro="" textlink="">
      <xdr:nvSpPr>
        <xdr:cNvPr id="5859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771635</xdr:colOff>
      <xdr:row>4</xdr:row>
      <xdr:rowOff>238126</xdr:rowOff>
    </xdr:to>
    <xdr:sp macro="" textlink="">
      <xdr:nvSpPr>
        <xdr:cNvPr id="5860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676385</xdr:colOff>
      <xdr:row>4</xdr:row>
      <xdr:rowOff>276226</xdr:rowOff>
    </xdr:to>
    <xdr:sp macro="" textlink="">
      <xdr:nvSpPr>
        <xdr:cNvPr id="5861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695435</xdr:colOff>
      <xdr:row>4</xdr:row>
      <xdr:rowOff>238126</xdr:rowOff>
    </xdr:to>
    <xdr:sp macro="" textlink="">
      <xdr:nvSpPr>
        <xdr:cNvPr id="586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600185</xdr:colOff>
      <xdr:row>4</xdr:row>
      <xdr:rowOff>276226</xdr:rowOff>
    </xdr:to>
    <xdr:sp macro="" textlink="">
      <xdr:nvSpPr>
        <xdr:cNvPr id="5863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600185</xdr:colOff>
      <xdr:row>4</xdr:row>
      <xdr:rowOff>238126</xdr:rowOff>
    </xdr:to>
    <xdr:sp macro="" textlink="">
      <xdr:nvSpPr>
        <xdr:cNvPr id="586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600185</xdr:colOff>
      <xdr:row>4</xdr:row>
      <xdr:rowOff>238126</xdr:rowOff>
    </xdr:to>
    <xdr:sp macro="" textlink="">
      <xdr:nvSpPr>
        <xdr:cNvPr id="586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695435</xdr:colOff>
      <xdr:row>4</xdr:row>
      <xdr:rowOff>238126</xdr:rowOff>
    </xdr:to>
    <xdr:sp macro="" textlink="">
      <xdr:nvSpPr>
        <xdr:cNvPr id="586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771635</xdr:colOff>
      <xdr:row>4</xdr:row>
      <xdr:rowOff>238126</xdr:rowOff>
    </xdr:to>
    <xdr:sp macro="" textlink="">
      <xdr:nvSpPr>
        <xdr:cNvPr id="5867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676385</xdr:colOff>
      <xdr:row>4</xdr:row>
      <xdr:rowOff>276226</xdr:rowOff>
    </xdr:to>
    <xdr:sp macro="" textlink="">
      <xdr:nvSpPr>
        <xdr:cNvPr id="5868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587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587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587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588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588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588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588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589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589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589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8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590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9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9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59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590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265077</xdr:colOff>
      <xdr:row>4</xdr:row>
      <xdr:rowOff>238126</xdr:rowOff>
    </xdr:to>
    <xdr:sp macro="" textlink="">
      <xdr:nvSpPr>
        <xdr:cNvPr id="590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179352</xdr:colOff>
      <xdr:row>4</xdr:row>
      <xdr:rowOff>276226</xdr:rowOff>
    </xdr:to>
    <xdr:sp macro="" textlink="">
      <xdr:nvSpPr>
        <xdr:cNvPr id="590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179352</xdr:colOff>
      <xdr:row>4</xdr:row>
      <xdr:rowOff>238126</xdr:rowOff>
    </xdr:to>
    <xdr:sp macro="" textlink="">
      <xdr:nvSpPr>
        <xdr:cNvPr id="590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179352</xdr:colOff>
      <xdr:row>4</xdr:row>
      <xdr:rowOff>238126</xdr:rowOff>
    </xdr:to>
    <xdr:sp macro="" textlink="">
      <xdr:nvSpPr>
        <xdr:cNvPr id="590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265077</xdr:colOff>
      <xdr:row>4</xdr:row>
      <xdr:rowOff>238126</xdr:rowOff>
    </xdr:to>
    <xdr:sp macro="" textlink="">
      <xdr:nvSpPr>
        <xdr:cNvPr id="590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179352</xdr:colOff>
      <xdr:row>4</xdr:row>
      <xdr:rowOff>276226</xdr:rowOff>
    </xdr:to>
    <xdr:sp macro="" textlink="">
      <xdr:nvSpPr>
        <xdr:cNvPr id="591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265077</xdr:colOff>
      <xdr:row>4</xdr:row>
      <xdr:rowOff>238126</xdr:rowOff>
    </xdr:to>
    <xdr:sp macro="" textlink="">
      <xdr:nvSpPr>
        <xdr:cNvPr id="591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255552</xdr:colOff>
      <xdr:row>4</xdr:row>
      <xdr:rowOff>276226</xdr:rowOff>
    </xdr:to>
    <xdr:sp macro="" textlink="">
      <xdr:nvSpPr>
        <xdr:cNvPr id="591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255552</xdr:colOff>
      <xdr:row>4</xdr:row>
      <xdr:rowOff>238126</xdr:rowOff>
    </xdr:to>
    <xdr:sp macro="" textlink="">
      <xdr:nvSpPr>
        <xdr:cNvPr id="591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255552</xdr:colOff>
      <xdr:row>4</xdr:row>
      <xdr:rowOff>238126</xdr:rowOff>
    </xdr:to>
    <xdr:sp macro="" textlink="">
      <xdr:nvSpPr>
        <xdr:cNvPr id="591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265077</xdr:colOff>
      <xdr:row>4</xdr:row>
      <xdr:rowOff>238126</xdr:rowOff>
    </xdr:to>
    <xdr:sp macro="" textlink="">
      <xdr:nvSpPr>
        <xdr:cNvPr id="591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255552</xdr:colOff>
      <xdr:row>4</xdr:row>
      <xdr:rowOff>276226</xdr:rowOff>
    </xdr:to>
    <xdr:sp macro="" textlink="">
      <xdr:nvSpPr>
        <xdr:cNvPr id="591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265077</xdr:colOff>
      <xdr:row>4</xdr:row>
      <xdr:rowOff>238126</xdr:rowOff>
    </xdr:to>
    <xdr:sp macro="" textlink="">
      <xdr:nvSpPr>
        <xdr:cNvPr id="591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179352</xdr:colOff>
      <xdr:row>4</xdr:row>
      <xdr:rowOff>276226</xdr:rowOff>
    </xdr:to>
    <xdr:sp macro="" textlink="">
      <xdr:nvSpPr>
        <xdr:cNvPr id="591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179352</xdr:colOff>
      <xdr:row>4</xdr:row>
      <xdr:rowOff>238126</xdr:rowOff>
    </xdr:to>
    <xdr:sp macro="" textlink="">
      <xdr:nvSpPr>
        <xdr:cNvPr id="591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179352</xdr:colOff>
      <xdr:row>4</xdr:row>
      <xdr:rowOff>238126</xdr:rowOff>
    </xdr:to>
    <xdr:sp macro="" textlink="">
      <xdr:nvSpPr>
        <xdr:cNvPr id="592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265077</xdr:colOff>
      <xdr:row>4</xdr:row>
      <xdr:rowOff>238126</xdr:rowOff>
    </xdr:to>
    <xdr:sp macro="" textlink="">
      <xdr:nvSpPr>
        <xdr:cNvPr id="592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179352</xdr:colOff>
      <xdr:row>4</xdr:row>
      <xdr:rowOff>276226</xdr:rowOff>
    </xdr:to>
    <xdr:sp macro="" textlink="">
      <xdr:nvSpPr>
        <xdr:cNvPr id="592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265077</xdr:colOff>
      <xdr:row>4</xdr:row>
      <xdr:rowOff>238126</xdr:rowOff>
    </xdr:to>
    <xdr:sp macro="" textlink="">
      <xdr:nvSpPr>
        <xdr:cNvPr id="592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255552</xdr:colOff>
      <xdr:row>4</xdr:row>
      <xdr:rowOff>276226</xdr:rowOff>
    </xdr:to>
    <xdr:sp macro="" textlink="">
      <xdr:nvSpPr>
        <xdr:cNvPr id="592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255552</xdr:colOff>
      <xdr:row>4</xdr:row>
      <xdr:rowOff>238126</xdr:rowOff>
    </xdr:to>
    <xdr:sp macro="" textlink="">
      <xdr:nvSpPr>
        <xdr:cNvPr id="592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255552</xdr:colOff>
      <xdr:row>4</xdr:row>
      <xdr:rowOff>238126</xdr:rowOff>
    </xdr:to>
    <xdr:sp macro="" textlink="">
      <xdr:nvSpPr>
        <xdr:cNvPr id="592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265077</xdr:colOff>
      <xdr:row>4</xdr:row>
      <xdr:rowOff>238126</xdr:rowOff>
    </xdr:to>
    <xdr:sp macro="" textlink="">
      <xdr:nvSpPr>
        <xdr:cNvPr id="592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255552</xdr:colOff>
      <xdr:row>4</xdr:row>
      <xdr:rowOff>276226</xdr:rowOff>
    </xdr:to>
    <xdr:sp macro="" textlink="">
      <xdr:nvSpPr>
        <xdr:cNvPr id="592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265077</xdr:colOff>
      <xdr:row>4</xdr:row>
      <xdr:rowOff>238126</xdr:rowOff>
    </xdr:to>
    <xdr:sp macro="" textlink="">
      <xdr:nvSpPr>
        <xdr:cNvPr id="592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179352</xdr:colOff>
      <xdr:row>4</xdr:row>
      <xdr:rowOff>276226</xdr:rowOff>
    </xdr:to>
    <xdr:sp macro="" textlink="">
      <xdr:nvSpPr>
        <xdr:cNvPr id="593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179352</xdr:colOff>
      <xdr:row>4</xdr:row>
      <xdr:rowOff>238126</xdr:rowOff>
    </xdr:to>
    <xdr:sp macro="" textlink="">
      <xdr:nvSpPr>
        <xdr:cNvPr id="593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179352</xdr:colOff>
      <xdr:row>4</xdr:row>
      <xdr:rowOff>238126</xdr:rowOff>
    </xdr:to>
    <xdr:sp macro="" textlink="">
      <xdr:nvSpPr>
        <xdr:cNvPr id="593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265077</xdr:colOff>
      <xdr:row>4</xdr:row>
      <xdr:rowOff>238126</xdr:rowOff>
    </xdr:to>
    <xdr:sp macro="" textlink="">
      <xdr:nvSpPr>
        <xdr:cNvPr id="593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179352</xdr:colOff>
      <xdr:row>4</xdr:row>
      <xdr:rowOff>276226</xdr:rowOff>
    </xdr:to>
    <xdr:sp macro="" textlink="">
      <xdr:nvSpPr>
        <xdr:cNvPr id="593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265077</xdr:colOff>
      <xdr:row>4</xdr:row>
      <xdr:rowOff>238126</xdr:rowOff>
    </xdr:to>
    <xdr:sp macro="" textlink="">
      <xdr:nvSpPr>
        <xdr:cNvPr id="593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255552</xdr:colOff>
      <xdr:row>4</xdr:row>
      <xdr:rowOff>276226</xdr:rowOff>
    </xdr:to>
    <xdr:sp macro="" textlink="">
      <xdr:nvSpPr>
        <xdr:cNvPr id="593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255552</xdr:colOff>
      <xdr:row>4</xdr:row>
      <xdr:rowOff>238126</xdr:rowOff>
    </xdr:to>
    <xdr:sp macro="" textlink="">
      <xdr:nvSpPr>
        <xdr:cNvPr id="593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255552</xdr:colOff>
      <xdr:row>4</xdr:row>
      <xdr:rowOff>238126</xdr:rowOff>
    </xdr:to>
    <xdr:sp macro="" textlink="">
      <xdr:nvSpPr>
        <xdr:cNvPr id="593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265077</xdr:colOff>
      <xdr:row>4</xdr:row>
      <xdr:rowOff>238126</xdr:rowOff>
    </xdr:to>
    <xdr:sp macro="" textlink="">
      <xdr:nvSpPr>
        <xdr:cNvPr id="593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4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1241743</xdr:colOff>
      <xdr:row>4</xdr:row>
      <xdr:rowOff>276226</xdr:rowOff>
    </xdr:to>
    <xdr:sp macro="" textlink="">
      <xdr:nvSpPr>
        <xdr:cNvPr id="594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4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4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4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1241743</xdr:colOff>
      <xdr:row>4</xdr:row>
      <xdr:rowOff>276226</xdr:rowOff>
    </xdr:to>
    <xdr:sp macro="" textlink="">
      <xdr:nvSpPr>
        <xdr:cNvPr id="594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4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1241743</xdr:colOff>
      <xdr:row>4</xdr:row>
      <xdr:rowOff>276226</xdr:rowOff>
    </xdr:to>
    <xdr:sp macro="" textlink="">
      <xdr:nvSpPr>
        <xdr:cNvPr id="594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4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4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5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1241743</xdr:colOff>
      <xdr:row>4</xdr:row>
      <xdr:rowOff>276226</xdr:rowOff>
    </xdr:to>
    <xdr:sp macro="" textlink="">
      <xdr:nvSpPr>
        <xdr:cNvPr id="595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5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1241743</xdr:colOff>
      <xdr:row>4</xdr:row>
      <xdr:rowOff>276226</xdr:rowOff>
    </xdr:to>
    <xdr:sp macro="" textlink="">
      <xdr:nvSpPr>
        <xdr:cNvPr id="595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5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5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5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1241743</xdr:colOff>
      <xdr:row>4</xdr:row>
      <xdr:rowOff>276226</xdr:rowOff>
    </xdr:to>
    <xdr:sp macro="" textlink="">
      <xdr:nvSpPr>
        <xdr:cNvPr id="595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5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1241743</xdr:colOff>
      <xdr:row>4</xdr:row>
      <xdr:rowOff>276226</xdr:rowOff>
    </xdr:to>
    <xdr:sp macro="" textlink="">
      <xdr:nvSpPr>
        <xdr:cNvPr id="595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6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6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6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1241743</xdr:colOff>
      <xdr:row>4</xdr:row>
      <xdr:rowOff>276226</xdr:rowOff>
    </xdr:to>
    <xdr:sp macro="" textlink="">
      <xdr:nvSpPr>
        <xdr:cNvPr id="596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6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1241743</xdr:colOff>
      <xdr:row>4</xdr:row>
      <xdr:rowOff>276226</xdr:rowOff>
    </xdr:to>
    <xdr:sp macro="" textlink="">
      <xdr:nvSpPr>
        <xdr:cNvPr id="596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6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6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6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1241743</xdr:colOff>
      <xdr:row>4</xdr:row>
      <xdr:rowOff>276226</xdr:rowOff>
    </xdr:to>
    <xdr:sp macro="" textlink="">
      <xdr:nvSpPr>
        <xdr:cNvPr id="596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7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1241743</xdr:colOff>
      <xdr:row>4</xdr:row>
      <xdr:rowOff>276226</xdr:rowOff>
    </xdr:to>
    <xdr:sp macro="" textlink="">
      <xdr:nvSpPr>
        <xdr:cNvPr id="597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7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7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1241743</xdr:colOff>
      <xdr:row>4</xdr:row>
      <xdr:rowOff>238126</xdr:rowOff>
    </xdr:to>
    <xdr:sp macro="" textlink="">
      <xdr:nvSpPr>
        <xdr:cNvPr id="597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1241743</xdr:colOff>
      <xdr:row>4</xdr:row>
      <xdr:rowOff>276226</xdr:rowOff>
    </xdr:to>
    <xdr:sp macro="" textlink="">
      <xdr:nvSpPr>
        <xdr:cNvPr id="597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59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1204511</xdr:colOff>
      <xdr:row>4</xdr:row>
      <xdr:rowOff>276226</xdr:rowOff>
    </xdr:to>
    <xdr:sp macro="" textlink="">
      <xdr:nvSpPr>
        <xdr:cNvPr id="597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59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59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59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1204511</xdr:colOff>
      <xdr:row>4</xdr:row>
      <xdr:rowOff>276226</xdr:rowOff>
    </xdr:to>
    <xdr:sp macro="" textlink="">
      <xdr:nvSpPr>
        <xdr:cNvPr id="598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59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1204511</xdr:colOff>
      <xdr:row>4</xdr:row>
      <xdr:rowOff>276226</xdr:rowOff>
    </xdr:to>
    <xdr:sp macro="" textlink="">
      <xdr:nvSpPr>
        <xdr:cNvPr id="598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59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59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59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1204511</xdr:colOff>
      <xdr:row>4</xdr:row>
      <xdr:rowOff>276226</xdr:rowOff>
    </xdr:to>
    <xdr:sp macro="" textlink="">
      <xdr:nvSpPr>
        <xdr:cNvPr id="598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59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1204511</xdr:colOff>
      <xdr:row>4</xdr:row>
      <xdr:rowOff>276226</xdr:rowOff>
    </xdr:to>
    <xdr:sp macro="" textlink="">
      <xdr:nvSpPr>
        <xdr:cNvPr id="598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59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59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59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1204511</xdr:colOff>
      <xdr:row>4</xdr:row>
      <xdr:rowOff>276226</xdr:rowOff>
    </xdr:to>
    <xdr:sp macro="" textlink="">
      <xdr:nvSpPr>
        <xdr:cNvPr id="599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59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1204511</xdr:colOff>
      <xdr:row>4</xdr:row>
      <xdr:rowOff>276226</xdr:rowOff>
    </xdr:to>
    <xdr:sp macro="" textlink="">
      <xdr:nvSpPr>
        <xdr:cNvPr id="599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59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59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59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1204511</xdr:colOff>
      <xdr:row>4</xdr:row>
      <xdr:rowOff>276226</xdr:rowOff>
    </xdr:to>
    <xdr:sp macro="" textlink="">
      <xdr:nvSpPr>
        <xdr:cNvPr id="599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60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1204511</xdr:colOff>
      <xdr:row>4</xdr:row>
      <xdr:rowOff>276226</xdr:rowOff>
    </xdr:to>
    <xdr:sp macro="" textlink="">
      <xdr:nvSpPr>
        <xdr:cNvPr id="600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60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60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60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1204511</xdr:colOff>
      <xdr:row>4</xdr:row>
      <xdr:rowOff>276226</xdr:rowOff>
    </xdr:to>
    <xdr:sp macro="" textlink="">
      <xdr:nvSpPr>
        <xdr:cNvPr id="600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60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1204511</xdr:colOff>
      <xdr:row>4</xdr:row>
      <xdr:rowOff>276226</xdr:rowOff>
    </xdr:to>
    <xdr:sp macro="" textlink="">
      <xdr:nvSpPr>
        <xdr:cNvPr id="600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60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60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1204511</xdr:colOff>
      <xdr:row>4</xdr:row>
      <xdr:rowOff>238126</xdr:rowOff>
    </xdr:to>
    <xdr:sp macro="" textlink="">
      <xdr:nvSpPr>
        <xdr:cNvPr id="60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1204511</xdr:colOff>
      <xdr:row>4</xdr:row>
      <xdr:rowOff>276226</xdr:rowOff>
    </xdr:to>
    <xdr:sp macro="" textlink="">
      <xdr:nvSpPr>
        <xdr:cNvPr id="601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274604</xdr:colOff>
      <xdr:row>4</xdr:row>
      <xdr:rowOff>238126</xdr:rowOff>
    </xdr:to>
    <xdr:sp macro="" textlink="">
      <xdr:nvSpPr>
        <xdr:cNvPr id="6012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179354</xdr:colOff>
      <xdr:row>4</xdr:row>
      <xdr:rowOff>276226</xdr:rowOff>
    </xdr:to>
    <xdr:sp macro="" textlink="">
      <xdr:nvSpPr>
        <xdr:cNvPr id="601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179354</xdr:colOff>
      <xdr:row>4</xdr:row>
      <xdr:rowOff>238126</xdr:rowOff>
    </xdr:to>
    <xdr:sp macro="" textlink="">
      <xdr:nvSpPr>
        <xdr:cNvPr id="601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179354</xdr:colOff>
      <xdr:row>4</xdr:row>
      <xdr:rowOff>238126</xdr:rowOff>
    </xdr:to>
    <xdr:sp macro="" textlink="">
      <xdr:nvSpPr>
        <xdr:cNvPr id="601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274604</xdr:colOff>
      <xdr:row>4</xdr:row>
      <xdr:rowOff>238126</xdr:rowOff>
    </xdr:to>
    <xdr:sp macro="" textlink="">
      <xdr:nvSpPr>
        <xdr:cNvPr id="601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179354</xdr:colOff>
      <xdr:row>4</xdr:row>
      <xdr:rowOff>276226</xdr:rowOff>
    </xdr:to>
    <xdr:sp macro="" textlink="">
      <xdr:nvSpPr>
        <xdr:cNvPr id="601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350804</xdr:colOff>
      <xdr:row>4</xdr:row>
      <xdr:rowOff>238126</xdr:rowOff>
    </xdr:to>
    <xdr:sp macro="" textlink="">
      <xdr:nvSpPr>
        <xdr:cNvPr id="6018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255554</xdr:colOff>
      <xdr:row>4</xdr:row>
      <xdr:rowOff>276226</xdr:rowOff>
    </xdr:to>
    <xdr:sp macro="" textlink="">
      <xdr:nvSpPr>
        <xdr:cNvPr id="601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255554</xdr:colOff>
      <xdr:row>4</xdr:row>
      <xdr:rowOff>238126</xdr:rowOff>
    </xdr:to>
    <xdr:sp macro="" textlink="">
      <xdr:nvSpPr>
        <xdr:cNvPr id="602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255554</xdr:colOff>
      <xdr:row>4</xdr:row>
      <xdr:rowOff>238126</xdr:rowOff>
    </xdr:to>
    <xdr:sp macro="" textlink="">
      <xdr:nvSpPr>
        <xdr:cNvPr id="602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350804</xdr:colOff>
      <xdr:row>4</xdr:row>
      <xdr:rowOff>238126</xdr:rowOff>
    </xdr:to>
    <xdr:sp macro="" textlink="">
      <xdr:nvSpPr>
        <xdr:cNvPr id="6022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255554</xdr:colOff>
      <xdr:row>4</xdr:row>
      <xdr:rowOff>276226</xdr:rowOff>
    </xdr:to>
    <xdr:sp macro="" textlink="">
      <xdr:nvSpPr>
        <xdr:cNvPr id="602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274604</xdr:colOff>
      <xdr:row>4</xdr:row>
      <xdr:rowOff>238126</xdr:rowOff>
    </xdr:to>
    <xdr:sp macro="" textlink="">
      <xdr:nvSpPr>
        <xdr:cNvPr id="602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179354</xdr:colOff>
      <xdr:row>4</xdr:row>
      <xdr:rowOff>276226</xdr:rowOff>
    </xdr:to>
    <xdr:sp macro="" textlink="">
      <xdr:nvSpPr>
        <xdr:cNvPr id="602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179354</xdr:colOff>
      <xdr:row>4</xdr:row>
      <xdr:rowOff>238126</xdr:rowOff>
    </xdr:to>
    <xdr:sp macro="" textlink="">
      <xdr:nvSpPr>
        <xdr:cNvPr id="602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179354</xdr:colOff>
      <xdr:row>4</xdr:row>
      <xdr:rowOff>238126</xdr:rowOff>
    </xdr:to>
    <xdr:sp macro="" textlink="">
      <xdr:nvSpPr>
        <xdr:cNvPr id="602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274604</xdr:colOff>
      <xdr:row>4</xdr:row>
      <xdr:rowOff>238126</xdr:rowOff>
    </xdr:to>
    <xdr:sp macro="" textlink="">
      <xdr:nvSpPr>
        <xdr:cNvPr id="602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179354</xdr:colOff>
      <xdr:row>4</xdr:row>
      <xdr:rowOff>276226</xdr:rowOff>
    </xdr:to>
    <xdr:sp macro="" textlink="">
      <xdr:nvSpPr>
        <xdr:cNvPr id="602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350804</xdr:colOff>
      <xdr:row>4</xdr:row>
      <xdr:rowOff>238126</xdr:rowOff>
    </xdr:to>
    <xdr:sp macro="" textlink="">
      <xdr:nvSpPr>
        <xdr:cNvPr id="6030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255554</xdr:colOff>
      <xdr:row>4</xdr:row>
      <xdr:rowOff>276226</xdr:rowOff>
    </xdr:to>
    <xdr:sp macro="" textlink="">
      <xdr:nvSpPr>
        <xdr:cNvPr id="603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255554</xdr:colOff>
      <xdr:row>4</xdr:row>
      <xdr:rowOff>238126</xdr:rowOff>
    </xdr:to>
    <xdr:sp macro="" textlink="">
      <xdr:nvSpPr>
        <xdr:cNvPr id="603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255554</xdr:colOff>
      <xdr:row>4</xdr:row>
      <xdr:rowOff>238126</xdr:rowOff>
    </xdr:to>
    <xdr:sp macro="" textlink="">
      <xdr:nvSpPr>
        <xdr:cNvPr id="603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350804</xdr:colOff>
      <xdr:row>4</xdr:row>
      <xdr:rowOff>238126</xdr:rowOff>
    </xdr:to>
    <xdr:sp macro="" textlink="">
      <xdr:nvSpPr>
        <xdr:cNvPr id="6034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255554</xdr:colOff>
      <xdr:row>4</xdr:row>
      <xdr:rowOff>276226</xdr:rowOff>
    </xdr:to>
    <xdr:sp macro="" textlink="">
      <xdr:nvSpPr>
        <xdr:cNvPr id="603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274604</xdr:colOff>
      <xdr:row>4</xdr:row>
      <xdr:rowOff>238126</xdr:rowOff>
    </xdr:to>
    <xdr:sp macro="" textlink="">
      <xdr:nvSpPr>
        <xdr:cNvPr id="603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179354</xdr:colOff>
      <xdr:row>4</xdr:row>
      <xdr:rowOff>276226</xdr:rowOff>
    </xdr:to>
    <xdr:sp macro="" textlink="">
      <xdr:nvSpPr>
        <xdr:cNvPr id="603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179354</xdr:colOff>
      <xdr:row>4</xdr:row>
      <xdr:rowOff>238126</xdr:rowOff>
    </xdr:to>
    <xdr:sp macro="" textlink="">
      <xdr:nvSpPr>
        <xdr:cNvPr id="603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179354</xdr:colOff>
      <xdr:row>4</xdr:row>
      <xdr:rowOff>238126</xdr:rowOff>
    </xdr:to>
    <xdr:sp macro="" textlink="">
      <xdr:nvSpPr>
        <xdr:cNvPr id="603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274604</xdr:colOff>
      <xdr:row>4</xdr:row>
      <xdr:rowOff>238126</xdr:rowOff>
    </xdr:to>
    <xdr:sp macro="" textlink="">
      <xdr:nvSpPr>
        <xdr:cNvPr id="604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1</xdr:row>
      <xdr:rowOff>303901</xdr:rowOff>
    </xdr:from>
    <xdr:to>
      <xdr:col>13</xdr:col>
      <xdr:colOff>49952</xdr:colOff>
      <xdr:row>4</xdr:row>
      <xdr:rowOff>284852</xdr:rowOff>
    </xdr:to>
    <xdr:sp macro="" textlink="">
      <xdr:nvSpPr>
        <xdr:cNvPr id="6041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350804</xdr:colOff>
      <xdr:row>4</xdr:row>
      <xdr:rowOff>238126</xdr:rowOff>
    </xdr:to>
    <xdr:sp macro="" textlink="">
      <xdr:nvSpPr>
        <xdr:cNvPr id="6042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255554</xdr:colOff>
      <xdr:row>4</xdr:row>
      <xdr:rowOff>276226</xdr:rowOff>
    </xdr:to>
    <xdr:sp macro="" textlink="">
      <xdr:nvSpPr>
        <xdr:cNvPr id="604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604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604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605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605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605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606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606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606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606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607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607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1204510</xdr:colOff>
      <xdr:row>4</xdr:row>
      <xdr:rowOff>238126</xdr:rowOff>
    </xdr:to>
    <xdr:sp macro="" textlink="">
      <xdr:nvSpPr>
        <xdr:cNvPr id="60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1204510</xdr:colOff>
      <xdr:row>4</xdr:row>
      <xdr:rowOff>276226</xdr:rowOff>
    </xdr:to>
    <xdr:sp macro="" textlink="">
      <xdr:nvSpPr>
        <xdr:cNvPr id="607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66786</xdr:colOff>
      <xdr:row>4</xdr:row>
      <xdr:rowOff>238126</xdr:rowOff>
    </xdr:to>
    <xdr:sp macro="" textlink="">
      <xdr:nvSpPr>
        <xdr:cNvPr id="6080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1221692</xdr:colOff>
      <xdr:row>4</xdr:row>
      <xdr:rowOff>276226</xdr:rowOff>
    </xdr:to>
    <xdr:sp macro="" textlink="">
      <xdr:nvSpPr>
        <xdr:cNvPr id="6081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1221692</xdr:colOff>
      <xdr:row>4</xdr:row>
      <xdr:rowOff>238126</xdr:rowOff>
    </xdr:to>
    <xdr:sp macro="" textlink="">
      <xdr:nvSpPr>
        <xdr:cNvPr id="608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1221692</xdr:colOff>
      <xdr:row>4</xdr:row>
      <xdr:rowOff>238126</xdr:rowOff>
    </xdr:to>
    <xdr:sp macro="" textlink="">
      <xdr:nvSpPr>
        <xdr:cNvPr id="608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66786</xdr:colOff>
      <xdr:row>4</xdr:row>
      <xdr:rowOff>238126</xdr:rowOff>
    </xdr:to>
    <xdr:sp macro="" textlink="">
      <xdr:nvSpPr>
        <xdr:cNvPr id="6084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1221692</xdr:colOff>
      <xdr:row>4</xdr:row>
      <xdr:rowOff>276226</xdr:rowOff>
    </xdr:to>
    <xdr:sp macro="" textlink="">
      <xdr:nvSpPr>
        <xdr:cNvPr id="608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142986</xdr:colOff>
      <xdr:row>4</xdr:row>
      <xdr:rowOff>238126</xdr:rowOff>
    </xdr:to>
    <xdr:sp macro="" textlink="">
      <xdr:nvSpPr>
        <xdr:cNvPr id="6086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47736</xdr:colOff>
      <xdr:row>4</xdr:row>
      <xdr:rowOff>276226</xdr:rowOff>
    </xdr:to>
    <xdr:sp macro="" textlink="">
      <xdr:nvSpPr>
        <xdr:cNvPr id="6087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47736</xdr:colOff>
      <xdr:row>4</xdr:row>
      <xdr:rowOff>238126</xdr:rowOff>
    </xdr:to>
    <xdr:sp macro="" textlink="">
      <xdr:nvSpPr>
        <xdr:cNvPr id="608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47736</xdr:colOff>
      <xdr:row>4</xdr:row>
      <xdr:rowOff>238126</xdr:rowOff>
    </xdr:to>
    <xdr:sp macro="" textlink="">
      <xdr:nvSpPr>
        <xdr:cNvPr id="6089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142986</xdr:colOff>
      <xdr:row>4</xdr:row>
      <xdr:rowOff>238126</xdr:rowOff>
    </xdr:to>
    <xdr:sp macro="" textlink="">
      <xdr:nvSpPr>
        <xdr:cNvPr id="6090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47736</xdr:colOff>
      <xdr:row>4</xdr:row>
      <xdr:rowOff>276226</xdr:rowOff>
    </xdr:to>
    <xdr:sp macro="" textlink="">
      <xdr:nvSpPr>
        <xdr:cNvPr id="6091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66786</xdr:colOff>
      <xdr:row>4</xdr:row>
      <xdr:rowOff>238126</xdr:rowOff>
    </xdr:to>
    <xdr:sp macro="" textlink="">
      <xdr:nvSpPr>
        <xdr:cNvPr id="6092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1221692</xdr:colOff>
      <xdr:row>4</xdr:row>
      <xdr:rowOff>276226</xdr:rowOff>
    </xdr:to>
    <xdr:sp macro="" textlink="">
      <xdr:nvSpPr>
        <xdr:cNvPr id="609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1221692</xdr:colOff>
      <xdr:row>4</xdr:row>
      <xdr:rowOff>238126</xdr:rowOff>
    </xdr:to>
    <xdr:sp macro="" textlink="">
      <xdr:nvSpPr>
        <xdr:cNvPr id="609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1221692</xdr:colOff>
      <xdr:row>4</xdr:row>
      <xdr:rowOff>238126</xdr:rowOff>
    </xdr:to>
    <xdr:sp macro="" textlink="">
      <xdr:nvSpPr>
        <xdr:cNvPr id="609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66786</xdr:colOff>
      <xdr:row>4</xdr:row>
      <xdr:rowOff>238126</xdr:rowOff>
    </xdr:to>
    <xdr:sp macro="" textlink="">
      <xdr:nvSpPr>
        <xdr:cNvPr id="6096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1221692</xdr:colOff>
      <xdr:row>4</xdr:row>
      <xdr:rowOff>276226</xdr:rowOff>
    </xdr:to>
    <xdr:sp macro="" textlink="">
      <xdr:nvSpPr>
        <xdr:cNvPr id="609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142986</xdr:colOff>
      <xdr:row>4</xdr:row>
      <xdr:rowOff>238126</xdr:rowOff>
    </xdr:to>
    <xdr:sp macro="" textlink="">
      <xdr:nvSpPr>
        <xdr:cNvPr id="6098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47736</xdr:colOff>
      <xdr:row>4</xdr:row>
      <xdr:rowOff>276226</xdr:rowOff>
    </xdr:to>
    <xdr:sp macro="" textlink="">
      <xdr:nvSpPr>
        <xdr:cNvPr id="6099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47736</xdr:colOff>
      <xdr:row>4</xdr:row>
      <xdr:rowOff>238126</xdr:rowOff>
    </xdr:to>
    <xdr:sp macro="" textlink="">
      <xdr:nvSpPr>
        <xdr:cNvPr id="6100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47736</xdr:colOff>
      <xdr:row>4</xdr:row>
      <xdr:rowOff>238126</xdr:rowOff>
    </xdr:to>
    <xdr:sp macro="" textlink="">
      <xdr:nvSpPr>
        <xdr:cNvPr id="6101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142986</xdr:colOff>
      <xdr:row>4</xdr:row>
      <xdr:rowOff>238126</xdr:rowOff>
    </xdr:to>
    <xdr:sp macro="" textlink="">
      <xdr:nvSpPr>
        <xdr:cNvPr id="6102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47736</xdr:colOff>
      <xdr:row>4</xdr:row>
      <xdr:rowOff>276226</xdr:rowOff>
    </xdr:to>
    <xdr:sp macro="" textlink="">
      <xdr:nvSpPr>
        <xdr:cNvPr id="6103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66786</xdr:colOff>
      <xdr:row>4</xdr:row>
      <xdr:rowOff>238126</xdr:rowOff>
    </xdr:to>
    <xdr:sp macro="" textlink="">
      <xdr:nvSpPr>
        <xdr:cNvPr id="6104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1221692</xdr:colOff>
      <xdr:row>4</xdr:row>
      <xdr:rowOff>276226</xdr:rowOff>
    </xdr:to>
    <xdr:sp macro="" textlink="">
      <xdr:nvSpPr>
        <xdr:cNvPr id="610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1221692</xdr:colOff>
      <xdr:row>4</xdr:row>
      <xdr:rowOff>238126</xdr:rowOff>
    </xdr:to>
    <xdr:sp macro="" textlink="">
      <xdr:nvSpPr>
        <xdr:cNvPr id="610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1221692</xdr:colOff>
      <xdr:row>4</xdr:row>
      <xdr:rowOff>238126</xdr:rowOff>
    </xdr:to>
    <xdr:sp macro="" textlink="">
      <xdr:nvSpPr>
        <xdr:cNvPr id="610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1221692</xdr:colOff>
      <xdr:row>4</xdr:row>
      <xdr:rowOff>276226</xdr:rowOff>
    </xdr:to>
    <xdr:sp macro="" textlink="">
      <xdr:nvSpPr>
        <xdr:cNvPr id="610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142986</xdr:colOff>
      <xdr:row>4</xdr:row>
      <xdr:rowOff>238126</xdr:rowOff>
    </xdr:to>
    <xdr:sp macro="" textlink="">
      <xdr:nvSpPr>
        <xdr:cNvPr id="6109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14</xdr:col>
      <xdr:colOff>47736</xdr:colOff>
      <xdr:row>4</xdr:row>
      <xdr:rowOff>276226</xdr:rowOff>
    </xdr:to>
    <xdr:sp macro="" textlink="">
      <xdr:nvSpPr>
        <xdr:cNvPr id="6110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14</xdr:col>
      <xdr:colOff>47736</xdr:colOff>
      <xdr:row>4</xdr:row>
      <xdr:rowOff>238126</xdr:rowOff>
    </xdr:to>
    <xdr:sp macro="" textlink="">
      <xdr:nvSpPr>
        <xdr:cNvPr id="6111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1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910070</xdr:colOff>
      <xdr:row>4</xdr:row>
      <xdr:rowOff>276226</xdr:rowOff>
    </xdr:to>
    <xdr:sp macro="" textlink="">
      <xdr:nvSpPr>
        <xdr:cNvPr id="611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1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1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1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910070</xdr:colOff>
      <xdr:row>4</xdr:row>
      <xdr:rowOff>276226</xdr:rowOff>
    </xdr:to>
    <xdr:sp macro="" textlink="">
      <xdr:nvSpPr>
        <xdr:cNvPr id="611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1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910070</xdr:colOff>
      <xdr:row>4</xdr:row>
      <xdr:rowOff>276226</xdr:rowOff>
    </xdr:to>
    <xdr:sp macro="" textlink="">
      <xdr:nvSpPr>
        <xdr:cNvPr id="611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2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2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2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910070</xdr:colOff>
      <xdr:row>4</xdr:row>
      <xdr:rowOff>276226</xdr:rowOff>
    </xdr:to>
    <xdr:sp macro="" textlink="">
      <xdr:nvSpPr>
        <xdr:cNvPr id="612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2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910070</xdr:colOff>
      <xdr:row>4</xdr:row>
      <xdr:rowOff>276226</xdr:rowOff>
    </xdr:to>
    <xdr:sp macro="" textlink="">
      <xdr:nvSpPr>
        <xdr:cNvPr id="612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2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2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2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910070</xdr:colOff>
      <xdr:row>4</xdr:row>
      <xdr:rowOff>276226</xdr:rowOff>
    </xdr:to>
    <xdr:sp macro="" textlink="">
      <xdr:nvSpPr>
        <xdr:cNvPr id="612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3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910070</xdr:colOff>
      <xdr:row>4</xdr:row>
      <xdr:rowOff>276226</xdr:rowOff>
    </xdr:to>
    <xdr:sp macro="" textlink="">
      <xdr:nvSpPr>
        <xdr:cNvPr id="613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3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3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3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910070</xdr:colOff>
      <xdr:row>4</xdr:row>
      <xdr:rowOff>276226</xdr:rowOff>
    </xdr:to>
    <xdr:sp macro="" textlink="">
      <xdr:nvSpPr>
        <xdr:cNvPr id="613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3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910070</xdr:colOff>
      <xdr:row>4</xdr:row>
      <xdr:rowOff>276226</xdr:rowOff>
    </xdr:to>
    <xdr:sp macro="" textlink="">
      <xdr:nvSpPr>
        <xdr:cNvPr id="613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3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3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4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910070</xdr:colOff>
      <xdr:row>4</xdr:row>
      <xdr:rowOff>276226</xdr:rowOff>
    </xdr:to>
    <xdr:sp macro="" textlink="">
      <xdr:nvSpPr>
        <xdr:cNvPr id="614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4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910070</xdr:colOff>
      <xdr:row>4</xdr:row>
      <xdr:rowOff>276226</xdr:rowOff>
    </xdr:to>
    <xdr:sp macro="" textlink="">
      <xdr:nvSpPr>
        <xdr:cNvPr id="614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4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910070</xdr:colOff>
      <xdr:row>4</xdr:row>
      <xdr:rowOff>238126</xdr:rowOff>
    </xdr:to>
    <xdr:sp macro="" textlink="">
      <xdr:nvSpPr>
        <xdr:cNvPr id="614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1202640</xdr:colOff>
      <xdr:row>4</xdr:row>
      <xdr:rowOff>238126</xdr:rowOff>
    </xdr:to>
    <xdr:sp macro="" textlink="">
      <xdr:nvSpPr>
        <xdr:cNvPr id="61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1126440</xdr:colOff>
      <xdr:row>4</xdr:row>
      <xdr:rowOff>276226</xdr:rowOff>
    </xdr:to>
    <xdr:sp macro="" textlink="">
      <xdr:nvSpPr>
        <xdr:cNvPr id="6147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1126440</xdr:colOff>
      <xdr:row>4</xdr:row>
      <xdr:rowOff>238126</xdr:rowOff>
    </xdr:to>
    <xdr:sp macro="" textlink="">
      <xdr:nvSpPr>
        <xdr:cNvPr id="614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1126440</xdr:colOff>
      <xdr:row>4</xdr:row>
      <xdr:rowOff>238126</xdr:rowOff>
    </xdr:to>
    <xdr:sp macro="" textlink="">
      <xdr:nvSpPr>
        <xdr:cNvPr id="614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1202640</xdr:colOff>
      <xdr:row>4</xdr:row>
      <xdr:rowOff>238126</xdr:rowOff>
    </xdr:to>
    <xdr:sp macro="" textlink="">
      <xdr:nvSpPr>
        <xdr:cNvPr id="61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1126440</xdr:colOff>
      <xdr:row>4</xdr:row>
      <xdr:rowOff>276226</xdr:rowOff>
    </xdr:to>
    <xdr:sp macro="" textlink="">
      <xdr:nvSpPr>
        <xdr:cNvPr id="615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1202640</xdr:colOff>
      <xdr:row>4</xdr:row>
      <xdr:rowOff>238126</xdr:rowOff>
    </xdr:to>
    <xdr:sp macro="" textlink="">
      <xdr:nvSpPr>
        <xdr:cNvPr id="61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1202640</xdr:colOff>
      <xdr:row>4</xdr:row>
      <xdr:rowOff>276226</xdr:rowOff>
    </xdr:to>
    <xdr:sp macro="" textlink="">
      <xdr:nvSpPr>
        <xdr:cNvPr id="6153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1202640</xdr:colOff>
      <xdr:row>4</xdr:row>
      <xdr:rowOff>238126</xdr:rowOff>
    </xdr:to>
    <xdr:sp macro="" textlink="">
      <xdr:nvSpPr>
        <xdr:cNvPr id="61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1202640</xdr:colOff>
      <xdr:row>4</xdr:row>
      <xdr:rowOff>238126</xdr:rowOff>
    </xdr:to>
    <xdr:sp macro="" textlink="">
      <xdr:nvSpPr>
        <xdr:cNvPr id="61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1202640</xdr:colOff>
      <xdr:row>4</xdr:row>
      <xdr:rowOff>238126</xdr:rowOff>
    </xdr:to>
    <xdr:sp macro="" textlink="">
      <xdr:nvSpPr>
        <xdr:cNvPr id="61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1202640</xdr:colOff>
      <xdr:row>4</xdr:row>
      <xdr:rowOff>276226</xdr:rowOff>
    </xdr:to>
    <xdr:sp macro="" textlink="">
      <xdr:nvSpPr>
        <xdr:cNvPr id="6157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1202640</xdr:colOff>
      <xdr:row>4</xdr:row>
      <xdr:rowOff>238126</xdr:rowOff>
    </xdr:to>
    <xdr:sp macro="" textlink="">
      <xdr:nvSpPr>
        <xdr:cNvPr id="61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1126440</xdr:colOff>
      <xdr:row>4</xdr:row>
      <xdr:rowOff>276226</xdr:rowOff>
    </xdr:to>
    <xdr:sp macro="" textlink="">
      <xdr:nvSpPr>
        <xdr:cNvPr id="615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1126440</xdr:colOff>
      <xdr:row>4</xdr:row>
      <xdr:rowOff>238126</xdr:rowOff>
    </xdr:to>
    <xdr:sp macro="" textlink="">
      <xdr:nvSpPr>
        <xdr:cNvPr id="616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1126440</xdr:colOff>
      <xdr:row>4</xdr:row>
      <xdr:rowOff>238126</xdr:rowOff>
    </xdr:to>
    <xdr:sp macro="" textlink="">
      <xdr:nvSpPr>
        <xdr:cNvPr id="616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1202640</xdr:colOff>
      <xdr:row>4</xdr:row>
      <xdr:rowOff>238126</xdr:rowOff>
    </xdr:to>
    <xdr:sp macro="" textlink="">
      <xdr:nvSpPr>
        <xdr:cNvPr id="61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1126440</xdr:colOff>
      <xdr:row>4</xdr:row>
      <xdr:rowOff>276226</xdr:rowOff>
    </xdr:to>
    <xdr:sp macro="" textlink="">
      <xdr:nvSpPr>
        <xdr:cNvPr id="616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1202640</xdr:colOff>
      <xdr:row>4</xdr:row>
      <xdr:rowOff>238126</xdr:rowOff>
    </xdr:to>
    <xdr:sp macro="" textlink="">
      <xdr:nvSpPr>
        <xdr:cNvPr id="61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1202640</xdr:colOff>
      <xdr:row>4</xdr:row>
      <xdr:rowOff>276226</xdr:rowOff>
    </xdr:to>
    <xdr:sp macro="" textlink="">
      <xdr:nvSpPr>
        <xdr:cNvPr id="6165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1202640</xdr:colOff>
      <xdr:row>4</xdr:row>
      <xdr:rowOff>238126</xdr:rowOff>
    </xdr:to>
    <xdr:sp macro="" textlink="">
      <xdr:nvSpPr>
        <xdr:cNvPr id="61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1202640</xdr:colOff>
      <xdr:row>4</xdr:row>
      <xdr:rowOff>238126</xdr:rowOff>
    </xdr:to>
    <xdr:sp macro="" textlink="">
      <xdr:nvSpPr>
        <xdr:cNvPr id="61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1202640</xdr:colOff>
      <xdr:row>4</xdr:row>
      <xdr:rowOff>238126</xdr:rowOff>
    </xdr:to>
    <xdr:sp macro="" textlink="">
      <xdr:nvSpPr>
        <xdr:cNvPr id="61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1202640</xdr:colOff>
      <xdr:row>4</xdr:row>
      <xdr:rowOff>276226</xdr:rowOff>
    </xdr:to>
    <xdr:sp macro="" textlink="">
      <xdr:nvSpPr>
        <xdr:cNvPr id="6169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1202640</xdr:colOff>
      <xdr:row>4</xdr:row>
      <xdr:rowOff>238126</xdr:rowOff>
    </xdr:to>
    <xdr:sp macro="" textlink="">
      <xdr:nvSpPr>
        <xdr:cNvPr id="61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1126440</xdr:colOff>
      <xdr:row>4</xdr:row>
      <xdr:rowOff>276226</xdr:rowOff>
    </xdr:to>
    <xdr:sp macro="" textlink="">
      <xdr:nvSpPr>
        <xdr:cNvPr id="617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1126440</xdr:colOff>
      <xdr:row>4</xdr:row>
      <xdr:rowOff>238126</xdr:rowOff>
    </xdr:to>
    <xdr:sp macro="" textlink="">
      <xdr:nvSpPr>
        <xdr:cNvPr id="617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1126440</xdr:colOff>
      <xdr:row>4</xdr:row>
      <xdr:rowOff>238126</xdr:rowOff>
    </xdr:to>
    <xdr:sp macro="" textlink="">
      <xdr:nvSpPr>
        <xdr:cNvPr id="617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257175</xdr:rowOff>
    </xdr:from>
    <xdr:to>
      <xdr:col>13</xdr:col>
      <xdr:colOff>1202640</xdr:colOff>
      <xdr:row>4</xdr:row>
      <xdr:rowOff>238126</xdr:rowOff>
    </xdr:to>
    <xdr:sp macro="" textlink="">
      <xdr:nvSpPr>
        <xdr:cNvPr id="61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295275</xdr:rowOff>
    </xdr:from>
    <xdr:to>
      <xdr:col>13</xdr:col>
      <xdr:colOff>1126440</xdr:colOff>
      <xdr:row>4</xdr:row>
      <xdr:rowOff>276226</xdr:rowOff>
    </xdr:to>
    <xdr:sp macro="" textlink="">
      <xdr:nvSpPr>
        <xdr:cNvPr id="617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303901</xdr:rowOff>
    </xdr:from>
    <xdr:to>
      <xdr:col>14</xdr:col>
      <xdr:colOff>49954</xdr:colOff>
      <xdr:row>4</xdr:row>
      <xdr:rowOff>284852</xdr:rowOff>
    </xdr:to>
    <xdr:sp macro="" textlink="">
      <xdr:nvSpPr>
        <xdr:cNvPr id="6176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17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476497</xdr:colOff>
      <xdr:row>4</xdr:row>
      <xdr:rowOff>276226</xdr:rowOff>
    </xdr:to>
    <xdr:sp macro="" textlink="">
      <xdr:nvSpPr>
        <xdr:cNvPr id="617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17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18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18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476497</xdr:colOff>
      <xdr:row>4</xdr:row>
      <xdr:rowOff>276226</xdr:rowOff>
    </xdr:to>
    <xdr:sp macro="" textlink="">
      <xdr:nvSpPr>
        <xdr:cNvPr id="618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18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476497</xdr:colOff>
      <xdr:row>4</xdr:row>
      <xdr:rowOff>276226</xdr:rowOff>
    </xdr:to>
    <xdr:sp macro="" textlink="">
      <xdr:nvSpPr>
        <xdr:cNvPr id="618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18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18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18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476497</xdr:colOff>
      <xdr:row>4</xdr:row>
      <xdr:rowOff>276226</xdr:rowOff>
    </xdr:to>
    <xdr:sp macro="" textlink="">
      <xdr:nvSpPr>
        <xdr:cNvPr id="618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18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476497</xdr:colOff>
      <xdr:row>4</xdr:row>
      <xdr:rowOff>276226</xdr:rowOff>
    </xdr:to>
    <xdr:sp macro="" textlink="">
      <xdr:nvSpPr>
        <xdr:cNvPr id="619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19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19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19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476497</xdr:colOff>
      <xdr:row>4</xdr:row>
      <xdr:rowOff>276226</xdr:rowOff>
    </xdr:to>
    <xdr:sp macro="" textlink="">
      <xdr:nvSpPr>
        <xdr:cNvPr id="619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19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476497</xdr:colOff>
      <xdr:row>4</xdr:row>
      <xdr:rowOff>276226</xdr:rowOff>
    </xdr:to>
    <xdr:sp macro="" textlink="">
      <xdr:nvSpPr>
        <xdr:cNvPr id="619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19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19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19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476497</xdr:colOff>
      <xdr:row>4</xdr:row>
      <xdr:rowOff>276226</xdr:rowOff>
    </xdr:to>
    <xdr:sp macro="" textlink="">
      <xdr:nvSpPr>
        <xdr:cNvPr id="620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20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476497</xdr:colOff>
      <xdr:row>4</xdr:row>
      <xdr:rowOff>276226</xdr:rowOff>
    </xdr:to>
    <xdr:sp macro="" textlink="">
      <xdr:nvSpPr>
        <xdr:cNvPr id="620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20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20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20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476497</xdr:colOff>
      <xdr:row>4</xdr:row>
      <xdr:rowOff>276226</xdr:rowOff>
    </xdr:to>
    <xdr:sp macro="" textlink="">
      <xdr:nvSpPr>
        <xdr:cNvPr id="620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2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476497</xdr:colOff>
      <xdr:row>4</xdr:row>
      <xdr:rowOff>276226</xdr:rowOff>
    </xdr:to>
    <xdr:sp macro="" textlink="">
      <xdr:nvSpPr>
        <xdr:cNvPr id="620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20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21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476497</xdr:colOff>
      <xdr:row>4</xdr:row>
      <xdr:rowOff>238126</xdr:rowOff>
    </xdr:to>
    <xdr:sp macro="" textlink="">
      <xdr:nvSpPr>
        <xdr:cNvPr id="621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476497</xdr:colOff>
      <xdr:row>4</xdr:row>
      <xdr:rowOff>276226</xdr:rowOff>
    </xdr:to>
    <xdr:sp macro="" textlink="">
      <xdr:nvSpPr>
        <xdr:cNvPr id="621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933803</xdr:colOff>
      <xdr:row>4</xdr:row>
      <xdr:rowOff>238126</xdr:rowOff>
    </xdr:to>
    <xdr:sp macro="" textlink="">
      <xdr:nvSpPr>
        <xdr:cNvPr id="621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808002</xdr:colOff>
      <xdr:row>4</xdr:row>
      <xdr:rowOff>276226</xdr:rowOff>
    </xdr:to>
    <xdr:sp macro="" textlink="">
      <xdr:nvSpPr>
        <xdr:cNvPr id="6214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808002</xdr:colOff>
      <xdr:row>4</xdr:row>
      <xdr:rowOff>238126</xdr:rowOff>
    </xdr:to>
    <xdr:sp macro="" textlink="">
      <xdr:nvSpPr>
        <xdr:cNvPr id="6215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808002</xdr:colOff>
      <xdr:row>4</xdr:row>
      <xdr:rowOff>238126</xdr:rowOff>
    </xdr:to>
    <xdr:sp macro="" textlink="">
      <xdr:nvSpPr>
        <xdr:cNvPr id="6216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933803</xdr:colOff>
      <xdr:row>4</xdr:row>
      <xdr:rowOff>238126</xdr:rowOff>
    </xdr:to>
    <xdr:sp macro="" textlink="">
      <xdr:nvSpPr>
        <xdr:cNvPr id="621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808002</xdr:colOff>
      <xdr:row>4</xdr:row>
      <xdr:rowOff>276226</xdr:rowOff>
    </xdr:to>
    <xdr:sp macro="" textlink="">
      <xdr:nvSpPr>
        <xdr:cNvPr id="621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964406</xdr:colOff>
      <xdr:row>4</xdr:row>
      <xdr:rowOff>238126</xdr:rowOff>
    </xdr:to>
    <xdr:sp macro="" textlink="">
      <xdr:nvSpPr>
        <xdr:cNvPr id="6219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914753</xdr:colOff>
      <xdr:row>4</xdr:row>
      <xdr:rowOff>276226</xdr:rowOff>
    </xdr:to>
    <xdr:sp macro="" textlink="">
      <xdr:nvSpPr>
        <xdr:cNvPr id="6220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914753</xdr:colOff>
      <xdr:row>4</xdr:row>
      <xdr:rowOff>238126</xdr:rowOff>
    </xdr:to>
    <xdr:sp macro="" textlink="">
      <xdr:nvSpPr>
        <xdr:cNvPr id="6221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914753</xdr:colOff>
      <xdr:row>4</xdr:row>
      <xdr:rowOff>238126</xdr:rowOff>
    </xdr:to>
    <xdr:sp macro="" textlink="">
      <xdr:nvSpPr>
        <xdr:cNvPr id="6222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964406</xdr:colOff>
      <xdr:row>4</xdr:row>
      <xdr:rowOff>238126</xdr:rowOff>
    </xdr:to>
    <xdr:sp macro="" textlink="">
      <xdr:nvSpPr>
        <xdr:cNvPr id="6223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914753</xdr:colOff>
      <xdr:row>4</xdr:row>
      <xdr:rowOff>276226</xdr:rowOff>
    </xdr:to>
    <xdr:sp macro="" textlink="">
      <xdr:nvSpPr>
        <xdr:cNvPr id="6224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933803</xdr:colOff>
      <xdr:row>4</xdr:row>
      <xdr:rowOff>238126</xdr:rowOff>
    </xdr:to>
    <xdr:sp macro="" textlink="">
      <xdr:nvSpPr>
        <xdr:cNvPr id="622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808002</xdr:colOff>
      <xdr:row>4</xdr:row>
      <xdr:rowOff>276226</xdr:rowOff>
    </xdr:to>
    <xdr:sp macro="" textlink="">
      <xdr:nvSpPr>
        <xdr:cNvPr id="6226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808002</xdr:colOff>
      <xdr:row>4</xdr:row>
      <xdr:rowOff>238126</xdr:rowOff>
    </xdr:to>
    <xdr:sp macro="" textlink="">
      <xdr:nvSpPr>
        <xdr:cNvPr id="6227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808002</xdr:colOff>
      <xdr:row>4</xdr:row>
      <xdr:rowOff>238126</xdr:rowOff>
    </xdr:to>
    <xdr:sp macro="" textlink="">
      <xdr:nvSpPr>
        <xdr:cNvPr id="6228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933803</xdr:colOff>
      <xdr:row>4</xdr:row>
      <xdr:rowOff>238126</xdr:rowOff>
    </xdr:to>
    <xdr:sp macro="" textlink="">
      <xdr:nvSpPr>
        <xdr:cNvPr id="622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808002</xdr:colOff>
      <xdr:row>4</xdr:row>
      <xdr:rowOff>276226</xdr:rowOff>
    </xdr:to>
    <xdr:sp macro="" textlink="">
      <xdr:nvSpPr>
        <xdr:cNvPr id="6230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964406</xdr:colOff>
      <xdr:row>4</xdr:row>
      <xdr:rowOff>238126</xdr:rowOff>
    </xdr:to>
    <xdr:sp macro="" textlink="">
      <xdr:nvSpPr>
        <xdr:cNvPr id="6231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914753</xdr:colOff>
      <xdr:row>4</xdr:row>
      <xdr:rowOff>276226</xdr:rowOff>
    </xdr:to>
    <xdr:sp macro="" textlink="">
      <xdr:nvSpPr>
        <xdr:cNvPr id="6232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914753</xdr:colOff>
      <xdr:row>4</xdr:row>
      <xdr:rowOff>238126</xdr:rowOff>
    </xdr:to>
    <xdr:sp macro="" textlink="">
      <xdr:nvSpPr>
        <xdr:cNvPr id="6233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914753</xdr:colOff>
      <xdr:row>4</xdr:row>
      <xdr:rowOff>238126</xdr:rowOff>
    </xdr:to>
    <xdr:sp macro="" textlink="">
      <xdr:nvSpPr>
        <xdr:cNvPr id="6234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964406</xdr:colOff>
      <xdr:row>4</xdr:row>
      <xdr:rowOff>238126</xdr:rowOff>
    </xdr:to>
    <xdr:sp macro="" textlink="">
      <xdr:nvSpPr>
        <xdr:cNvPr id="6235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914753</xdr:colOff>
      <xdr:row>4</xdr:row>
      <xdr:rowOff>276226</xdr:rowOff>
    </xdr:to>
    <xdr:sp macro="" textlink="">
      <xdr:nvSpPr>
        <xdr:cNvPr id="6236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933803</xdr:colOff>
      <xdr:row>4</xdr:row>
      <xdr:rowOff>238126</xdr:rowOff>
    </xdr:to>
    <xdr:sp macro="" textlink="">
      <xdr:nvSpPr>
        <xdr:cNvPr id="623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808002</xdr:colOff>
      <xdr:row>4</xdr:row>
      <xdr:rowOff>276226</xdr:rowOff>
    </xdr:to>
    <xdr:sp macro="" textlink="">
      <xdr:nvSpPr>
        <xdr:cNvPr id="623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933803</xdr:colOff>
      <xdr:row>4</xdr:row>
      <xdr:rowOff>238126</xdr:rowOff>
    </xdr:to>
    <xdr:sp macro="" textlink="">
      <xdr:nvSpPr>
        <xdr:cNvPr id="623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964406</xdr:colOff>
      <xdr:row>4</xdr:row>
      <xdr:rowOff>238126</xdr:rowOff>
    </xdr:to>
    <xdr:sp macro="" textlink="">
      <xdr:nvSpPr>
        <xdr:cNvPr id="6240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914753</xdr:colOff>
      <xdr:row>4</xdr:row>
      <xdr:rowOff>276226</xdr:rowOff>
    </xdr:to>
    <xdr:sp macro="" textlink="">
      <xdr:nvSpPr>
        <xdr:cNvPr id="6241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4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476496</xdr:colOff>
      <xdr:row>4</xdr:row>
      <xdr:rowOff>276226</xdr:rowOff>
    </xdr:to>
    <xdr:sp macro="" textlink="">
      <xdr:nvSpPr>
        <xdr:cNvPr id="624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4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4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4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476496</xdr:colOff>
      <xdr:row>4</xdr:row>
      <xdr:rowOff>276226</xdr:rowOff>
    </xdr:to>
    <xdr:sp macro="" textlink="">
      <xdr:nvSpPr>
        <xdr:cNvPr id="624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4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476496</xdr:colOff>
      <xdr:row>4</xdr:row>
      <xdr:rowOff>276226</xdr:rowOff>
    </xdr:to>
    <xdr:sp macro="" textlink="">
      <xdr:nvSpPr>
        <xdr:cNvPr id="624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5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5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5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476496</xdr:colOff>
      <xdr:row>4</xdr:row>
      <xdr:rowOff>276226</xdr:rowOff>
    </xdr:to>
    <xdr:sp macro="" textlink="">
      <xdr:nvSpPr>
        <xdr:cNvPr id="625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5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476496</xdr:colOff>
      <xdr:row>4</xdr:row>
      <xdr:rowOff>276226</xdr:rowOff>
    </xdr:to>
    <xdr:sp macro="" textlink="">
      <xdr:nvSpPr>
        <xdr:cNvPr id="625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5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5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5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476496</xdr:colOff>
      <xdr:row>4</xdr:row>
      <xdr:rowOff>276226</xdr:rowOff>
    </xdr:to>
    <xdr:sp macro="" textlink="">
      <xdr:nvSpPr>
        <xdr:cNvPr id="625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6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476496</xdr:colOff>
      <xdr:row>4</xdr:row>
      <xdr:rowOff>276226</xdr:rowOff>
    </xdr:to>
    <xdr:sp macro="" textlink="">
      <xdr:nvSpPr>
        <xdr:cNvPr id="626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6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6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6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476496</xdr:colOff>
      <xdr:row>4</xdr:row>
      <xdr:rowOff>276226</xdr:rowOff>
    </xdr:to>
    <xdr:sp macro="" textlink="">
      <xdr:nvSpPr>
        <xdr:cNvPr id="626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476496</xdr:colOff>
      <xdr:row>4</xdr:row>
      <xdr:rowOff>276226</xdr:rowOff>
    </xdr:to>
    <xdr:sp macro="" textlink="">
      <xdr:nvSpPr>
        <xdr:cNvPr id="626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6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6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7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476496</xdr:colOff>
      <xdr:row>4</xdr:row>
      <xdr:rowOff>276226</xdr:rowOff>
    </xdr:to>
    <xdr:sp macro="" textlink="">
      <xdr:nvSpPr>
        <xdr:cNvPr id="627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7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476496</xdr:colOff>
      <xdr:row>4</xdr:row>
      <xdr:rowOff>276226</xdr:rowOff>
    </xdr:to>
    <xdr:sp macro="" textlink="">
      <xdr:nvSpPr>
        <xdr:cNvPr id="627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476496</xdr:colOff>
      <xdr:row>4</xdr:row>
      <xdr:rowOff>238126</xdr:rowOff>
    </xdr:to>
    <xdr:sp macro="" textlink="">
      <xdr:nvSpPr>
        <xdr:cNvPr id="627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695434</xdr:colOff>
      <xdr:row>4</xdr:row>
      <xdr:rowOff>238126</xdr:rowOff>
    </xdr:to>
    <xdr:sp macro="" textlink="">
      <xdr:nvSpPr>
        <xdr:cNvPr id="627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600184</xdr:colOff>
      <xdr:row>4</xdr:row>
      <xdr:rowOff>276226</xdr:rowOff>
    </xdr:to>
    <xdr:sp macro="" textlink="">
      <xdr:nvSpPr>
        <xdr:cNvPr id="6276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600184</xdr:colOff>
      <xdr:row>4</xdr:row>
      <xdr:rowOff>238126</xdr:rowOff>
    </xdr:to>
    <xdr:sp macro="" textlink="">
      <xdr:nvSpPr>
        <xdr:cNvPr id="627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600184</xdr:colOff>
      <xdr:row>4</xdr:row>
      <xdr:rowOff>238126</xdr:rowOff>
    </xdr:to>
    <xdr:sp macro="" textlink="">
      <xdr:nvSpPr>
        <xdr:cNvPr id="627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695434</xdr:colOff>
      <xdr:row>4</xdr:row>
      <xdr:rowOff>238126</xdr:rowOff>
    </xdr:to>
    <xdr:sp macro="" textlink="">
      <xdr:nvSpPr>
        <xdr:cNvPr id="627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600184</xdr:colOff>
      <xdr:row>4</xdr:row>
      <xdr:rowOff>276226</xdr:rowOff>
    </xdr:to>
    <xdr:sp macro="" textlink="">
      <xdr:nvSpPr>
        <xdr:cNvPr id="628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771634</xdr:colOff>
      <xdr:row>4</xdr:row>
      <xdr:rowOff>238126</xdr:rowOff>
    </xdr:to>
    <xdr:sp macro="" textlink="">
      <xdr:nvSpPr>
        <xdr:cNvPr id="6281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676384</xdr:colOff>
      <xdr:row>4</xdr:row>
      <xdr:rowOff>276226</xdr:rowOff>
    </xdr:to>
    <xdr:sp macro="" textlink="">
      <xdr:nvSpPr>
        <xdr:cNvPr id="6282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676384</xdr:colOff>
      <xdr:row>4</xdr:row>
      <xdr:rowOff>238126</xdr:rowOff>
    </xdr:to>
    <xdr:sp macro="" textlink="">
      <xdr:nvSpPr>
        <xdr:cNvPr id="6283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676384</xdr:colOff>
      <xdr:row>4</xdr:row>
      <xdr:rowOff>238126</xdr:rowOff>
    </xdr:to>
    <xdr:sp macro="" textlink="">
      <xdr:nvSpPr>
        <xdr:cNvPr id="6284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771634</xdr:colOff>
      <xdr:row>4</xdr:row>
      <xdr:rowOff>238126</xdr:rowOff>
    </xdr:to>
    <xdr:sp macro="" textlink="">
      <xdr:nvSpPr>
        <xdr:cNvPr id="6285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676384</xdr:colOff>
      <xdr:row>4</xdr:row>
      <xdr:rowOff>276226</xdr:rowOff>
    </xdr:to>
    <xdr:sp macro="" textlink="">
      <xdr:nvSpPr>
        <xdr:cNvPr id="6286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695434</xdr:colOff>
      <xdr:row>4</xdr:row>
      <xdr:rowOff>238126</xdr:rowOff>
    </xdr:to>
    <xdr:sp macro="" textlink="">
      <xdr:nvSpPr>
        <xdr:cNvPr id="628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600184</xdr:colOff>
      <xdr:row>4</xdr:row>
      <xdr:rowOff>276226</xdr:rowOff>
    </xdr:to>
    <xdr:sp macro="" textlink="">
      <xdr:nvSpPr>
        <xdr:cNvPr id="6288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600184</xdr:colOff>
      <xdr:row>4</xdr:row>
      <xdr:rowOff>238126</xdr:rowOff>
    </xdr:to>
    <xdr:sp macro="" textlink="">
      <xdr:nvSpPr>
        <xdr:cNvPr id="628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600184</xdr:colOff>
      <xdr:row>4</xdr:row>
      <xdr:rowOff>238126</xdr:rowOff>
    </xdr:to>
    <xdr:sp macro="" textlink="">
      <xdr:nvSpPr>
        <xdr:cNvPr id="629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695434</xdr:colOff>
      <xdr:row>4</xdr:row>
      <xdr:rowOff>238126</xdr:rowOff>
    </xdr:to>
    <xdr:sp macro="" textlink="">
      <xdr:nvSpPr>
        <xdr:cNvPr id="629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600184</xdr:colOff>
      <xdr:row>4</xdr:row>
      <xdr:rowOff>276226</xdr:rowOff>
    </xdr:to>
    <xdr:sp macro="" textlink="">
      <xdr:nvSpPr>
        <xdr:cNvPr id="6292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771634</xdr:colOff>
      <xdr:row>4</xdr:row>
      <xdr:rowOff>238126</xdr:rowOff>
    </xdr:to>
    <xdr:sp macro="" textlink="">
      <xdr:nvSpPr>
        <xdr:cNvPr id="6293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676384</xdr:colOff>
      <xdr:row>4</xdr:row>
      <xdr:rowOff>276226</xdr:rowOff>
    </xdr:to>
    <xdr:sp macro="" textlink="">
      <xdr:nvSpPr>
        <xdr:cNvPr id="6294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676384</xdr:colOff>
      <xdr:row>4</xdr:row>
      <xdr:rowOff>238126</xdr:rowOff>
    </xdr:to>
    <xdr:sp macro="" textlink="">
      <xdr:nvSpPr>
        <xdr:cNvPr id="6295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676384</xdr:colOff>
      <xdr:row>4</xdr:row>
      <xdr:rowOff>238126</xdr:rowOff>
    </xdr:to>
    <xdr:sp macro="" textlink="">
      <xdr:nvSpPr>
        <xdr:cNvPr id="6296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771634</xdr:colOff>
      <xdr:row>4</xdr:row>
      <xdr:rowOff>238126</xdr:rowOff>
    </xdr:to>
    <xdr:sp macro="" textlink="">
      <xdr:nvSpPr>
        <xdr:cNvPr id="6297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676384</xdr:colOff>
      <xdr:row>4</xdr:row>
      <xdr:rowOff>276226</xdr:rowOff>
    </xdr:to>
    <xdr:sp macro="" textlink="">
      <xdr:nvSpPr>
        <xdr:cNvPr id="6298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695434</xdr:colOff>
      <xdr:row>4</xdr:row>
      <xdr:rowOff>238126</xdr:rowOff>
    </xdr:to>
    <xdr:sp macro="" textlink="">
      <xdr:nvSpPr>
        <xdr:cNvPr id="629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600184</xdr:colOff>
      <xdr:row>4</xdr:row>
      <xdr:rowOff>276226</xdr:rowOff>
    </xdr:to>
    <xdr:sp macro="" textlink="">
      <xdr:nvSpPr>
        <xdr:cNvPr id="630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600184</xdr:colOff>
      <xdr:row>4</xdr:row>
      <xdr:rowOff>238126</xdr:rowOff>
    </xdr:to>
    <xdr:sp macro="" textlink="">
      <xdr:nvSpPr>
        <xdr:cNvPr id="630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600184</xdr:colOff>
      <xdr:row>4</xdr:row>
      <xdr:rowOff>238126</xdr:rowOff>
    </xdr:to>
    <xdr:sp macro="" textlink="">
      <xdr:nvSpPr>
        <xdr:cNvPr id="630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695434</xdr:colOff>
      <xdr:row>4</xdr:row>
      <xdr:rowOff>238126</xdr:rowOff>
    </xdr:to>
    <xdr:sp macro="" textlink="">
      <xdr:nvSpPr>
        <xdr:cNvPr id="630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771634</xdr:colOff>
      <xdr:row>4</xdr:row>
      <xdr:rowOff>238126</xdr:rowOff>
    </xdr:to>
    <xdr:sp macro="" textlink="">
      <xdr:nvSpPr>
        <xdr:cNvPr id="6304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676384</xdr:colOff>
      <xdr:row>4</xdr:row>
      <xdr:rowOff>276226</xdr:rowOff>
    </xdr:to>
    <xdr:sp macro="" textlink="">
      <xdr:nvSpPr>
        <xdr:cNvPr id="6305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30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31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31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31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31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32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32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32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33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33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33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3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34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265076</xdr:colOff>
      <xdr:row>4</xdr:row>
      <xdr:rowOff>238126</xdr:rowOff>
    </xdr:to>
    <xdr:sp macro="" textlink="">
      <xdr:nvSpPr>
        <xdr:cNvPr id="634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179351</xdr:colOff>
      <xdr:row>4</xdr:row>
      <xdr:rowOff>276226</xdr:rowOff>
    </xdr:to>
    <xdr:sp macro="" textlink="">
      <xdr:nvSpPr>
        <xdr:cNvPr id="634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179351</xdr:colOff>
      <xdr:row>4</xdr:row>
      <xdr:rowOff>238126</xdr:rowOff>
    </xdr:to>
    <xdr:sp macro="" textlink="">
      <xdr:nvSpPr>
        <xdr:cNvPr id="634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179351</xdr:colOff>
      <xdr:row>4</xdr:row>
      <xdr:rowOff>238126</xdr:rowOff>
    </xdr:to>
    <xdr:sp macro="" textlink="">
      <xdr:nvSpPr>
        <xdr:cNvPr id="634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265076</xdr:colOff>
      <xdr:row>4</xdr:row>
      <xdr:rowOff>238126</xdr:rowOff>
    </xdr:to>
    <xdr:sp macro="" textlink="">
      <xdr:nvSpPr>
        <xdr:cNvPr id="634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179351</xdr:colOff>
      <xdr:row>4</xdr:row>
      <xdr:rowOff>276226</xdr:rowOff>
    </xdr:to>
    <xdr:sp macro="" textlink="">
      <xdr:nvSpPr>
        <xdr:cNvPr id="634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265076</xdr:colOff>
      <xdr:row>4</xdr:row>
      <xdr:rowOff>238126</xdr:rowOff>
    </xdr:to>
    <xdr:sp macro="" textlink="">
      <xdr:nvSpPr>
        <xdr:cNvPr id="634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255551</xdr:colOff>
      <xdr:row>4</xdr:row>
      <xdr:rowOff>276226</xdr:rowOff>
    </xdr:to>
    <xdr:sp macro="" textlink="">
      <xdr:nvSpPr>
        <xdr:cNvPr id="634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255551</xdr:colOff>
      <xdr:row>4</xdr:row>
      <xdr:rowOff>238126</xdr:rowOff>
    </xdr:to>
    <xdr:sp macro="" textlink="">
      <xdr:nvSpPr>
        <xdr:cNvPr id="635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255551</xdr:colOff>
      <xdr:row>4</xdr:row>
      <xdr:rowOff>238126</xdr:rowOff>
    </xdr:to>
    <xdr:sp macro="" textlink="">
      <xdr:nvSpPr>
        <xdr:cNvPr id="635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265076</xdr:colOff>
      <xdr:row>4</xdr:row>
      <xdr:rowOff>238126</xdr:rowOff>
    </xdr:to>
    <xdr:sp macro="" textlink="">
      <xdr:nvSpPr>
        <xdr:cNvPr id="635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255551</xdr:colOff>
      <xdr:row>4</xdr:row>
      <xdr:rowOff>276226</xdr:rowOff>
    </xdr:to>
    <xdr:sp macro="" textlink="">
      <xdr:nvSpPr>
        <xdr:cNvPr id="635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265076</xdr:colOff>
      <xdr:row>4</xdr:row>
      <xdr:rowOff>238126</xdr:rowOff>
    </xdr:to>
    <xdr:sp macro="" textlink="">
      <xdr:nvSpPr>
        <xdr:cNvPr id="635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179351</xdr:colOff>
      <xdr:row>4</xdr:row>
      <xdr:rowOff>276226</xdr:rowOff>
    </xdr:to>
    <xdr:sp macro="" textlink="">
      <xdr:nvSpPr>
        <xdr:cNvPr id="635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179351</xdr:colOff>
      <xdr:row>4</xdr:row>
      <xdr:rowOff>238126</xdr:rowOff>
    </xdr:to>
    <xdr:sp macro="" textlink="">
      <xdr:nvSpPr>
        <xdr:cNvPr id="635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179351</xdr:colOff>
      <xdr:row>4</xdr:row>
      <xdr:rowOff>238126</xdr:rowOff>
    </xdr:to>
    <xdr:sp macro="" textlink="">
      <xdr:nvSpPr>
        <xdr:cNvPr id="635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265076</xdr:colOff>
      <xdr:row>4</xdr:row>
      <xdr:rowOff>238126</xdr:rowOff>
    </xdr:to>
    <xdr:sp macro="" textlink="">
      <xdr:nvSpPr>
        <xdr:cNvPr id="635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179351</xdr:colOff>
      <xdr:row>4</xdr:row>
      <xdr:rowOff>276226</xdr:rowOff>
    </xdr:to>
    <xdr:sp macro="" textlink="">
      <xdr:nvSpPr>
        <xdr:cNvPr id="635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265076</xdr:colOff>
      <xdr:row>4</xdr:row>
      <xdr:rowOff>238126</xdr:rowOff>
    </xdr:to>
    <xdr:sp macro="" textlink="">
      <xdr:nvSpPr>
        <xdr:cNvPr id="636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255551</xdr:colOff>
      <xdr:row>4</xdr:row>
      <xdr:rowOff>276226</xdr:rowOff>
    </xdr:to>
    <xdr:sp macro="" textlink="">
      <xdr:nvSpPr>
        <xdr:cNvPr id="636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255551</xdr:colOff>
      <xdr:row>4</xdr:row>
      <xdr:rowOff>238126</xdr:rowOff>
    </xdr:to>
    <xdr:sp macro="" textlink="">
      <xdr:nvSpPr>
        <xdr:cNvPr id="636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255551</xdr:colOff>
      <xdr:row>4</xdr:row>
      <xdr:rowOff>238126</xdr:rowOff>
    </xdr:to>
    <xdr:sp macro="" textlink="">
      <xdr:nvSpPr>
        <xdr:cNvPr id="636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265076</xdr:colOff>
      <xdr:row>4</xdr:row>
      <xdr:rowOff>238126</xdr:rowOff>
    </xdr:to>
    <xdr:sp macro="" textlink="">
      <xdr:nvSpPr>
        <xdr:cNvPr id="636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255551</xdr:colOff>
      <xdr:row>4</xdr:row>
      <xdr:rowOff>276226</xdr:rowOff>
    </xdr:to>
    <xdr:sp macro="" textlink="">
      <xdr:nvSpPr>
        <xdr:cNvPr id="636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265076</xdr:colOff>
      <xdr:row>4</xdr:row>
      <xdr:rowOff>238126</xdr:rowOff>
    </xdr:to>
    <xdr:sp macro="" textlink="">
      <xdr:nvSpPr>
        <xdr:cNvPr id="636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179351</xdr:colOff>
      <xdr:row>4</xdr:row>
      <xdr:rowOff>276226</xdr:rowOff>
    </xdr:to>
    <xdr:sp macro="" textlink="">
      <xdr:nvSpPr>
        <xdr:cNvPr id="636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179351</xdr:colOff>
      <xdr:row>4</xdr:row>
      <xdr:rowOff>238126</xdr:rowOff>
    </xdr:to>
    <xdr:sp macro="" textlink="">
      <xdr:nvSpPr>
        <xdr:cNvPr id="636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179351</xdr:colOff>
      <xdr:row>4</xdr:row>
      <xdr:rowOff>238126</xdr:rowOff>
    </xdr:to>
    <xdr:sp macro="" textlink="">
      <xdr:nvSpPr>
        <xdr:cNvPr id="636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265076</xdr:colOff>
      <xdr:row>4</xdr:row>
      <xdr:rowOff>238126</xdr:rowOff>
    </xdr:to>
    <xdr:sp macro="" textlink="">
      <xdr:nvSpPr>
        <xdr:cNvPr id="637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179351</xdr:colOff>
      <xdr:row>4</xdr:row>
      <xdr:rowOff>276226</xdr:rowOff>
    </xdr:to>
    <xdr:sp macro="" textlink="">
      <xdr:nvSpPr>
        <xdr:cNvPr id="637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265076</xdr:colOff>
      <xdr:row>4</xdr:row>
      <xdr:rowOff>238126</xdr:rowOff>
    </xdr:to>
    <xdr:sp macro="" textlink="">
      <xdr:nvSpPr>
        <xdr:cNvPr id="637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255551</xdr:colOff>
      <xdr:row>4</xdr:row>
      <xdr:rowOff>276226</xdr:rowOff>
    </xdr:to>
    <xdr:sp macro="" textlink="">
      <xdr:nvSpPr>
        <xdr:cNvPr id="637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255551</xdr:colOff>
      <xdr:row>4</xdr:row>
      <xdr:rowOff>238126</xdr:rowOff>
    </xdr:to>
    <xdr:sp macro="" textlink="">
      <xdr:nvSpPr>
        <xdr:cNvPr id="637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255551</xdr:colOff>
      <xdr:row>4</xdr:row>
      <xdr:rowOff>238126</xdr:rowOff>
    </xdr:to>
    <xdr:sp macro="" textlink="">
      <xdr:nvSpPr>
        <xdr:cNvPr id="637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265076</xdr:colOff>
      <xdr:row>4</xdr:row>
      <xdr:rowOff>238126</xdr:rowOff>
    </xdr:to>
    <xdr:sp macro="" textlink="">
      <xdr:nvSpPr>
        <xdr:cNvPr id="637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37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1241742</xdr:colOff>
      <xdr:row>4</xdr:row>
      <xdr:rowOff>276226</xdr:rowOff>
    </xdr:to>
    <xdr:sp macro="" textlink="">
      <xdr:nvSpPr>
        <xdr:cNvPr id="637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37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38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38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1241742</xdr:colOff>
      <xdr:row>4</xdr:row>
      <xdr:rowOff>276226</xdr:rowOff>
    </xdr:to>
    <xdr:sp macro="" textlink="">
      <xdr:nvSpPr>
        <xdr:cNvPr id="638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38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1241742</xdr:colOff>
      <xdr:row>4</xdr:row>
      <xdr:rowOff>276226</xdr:rowOff>
    </xdr:to>
    <xdr:sp macro="" textlink="">
      <xdr:nvSpPr>
        <xdr:cNvPr id="638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38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38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38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1241742</xdr:colOff>
      <xdr:row>4</xdr:row>
      <xdr:rowOff>276226</xdr:rowOff>
    </xdr:to>
    <xdr:sp macro="" textlink="">
      <xdr:nvSpPr>
        <xdr:cNvPr id="638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38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1241742</xdr:colOff>
      <xdr:row>4</xdr:row>
      <xdr:rowOff>276226</xdr:rowOff>
    </xdr:to>
    <xdr:sp macro="" textlink="">
      <xdr:nvSpPr>
        <xdr:cNvPr id="639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39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39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39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1241742</xdr:colOff>
      <xdr:row>4</xdr:row>
      <xdr:rowOff>276226</xdr:rowOff>
    </xdr:to>
    <xdr:sp macro="" textlink="">
      <xdr:nvSpPr>
        <xdr:cNvPr id="639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39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1241742</xdr:colOff>
      <xdr:row>4</xdr:row>
      <xdr:rowOff>276226</xdr:rowOff>
    </xdr:to>
    <xdr:sp macro="" textlink="">
      <xdr:nvSpPr>
        <xdr:cNvPr id="639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39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39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39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1241742</xdr:colOff>
      <xdr:row>4</xdr:row>
      <xdr:rowOff>276226</xdr:rowOff>
    </xdr:to>
    <xdr:sp macro="" textlink="">
      <xdr:nvSpPr>
        <xdr:cNvPr id="640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40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1241742</xdr:colOff>
      <xdr:row>4</xdr:row>
      <xdr:rowOff>276226</xdr:rowOff>
    </xdr:to>
    <xdr:sp macro="" textlink="">
      <xdr:nvSpPr>
        <xdr:cNvPr id="640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40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40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40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1241742</xdr:colOff>
      <xdr:row>4</xdr:row>
      <xdr:rowOff>276226</xdr:rowOff>
    </xdr:to>
    <xdr:sp macro="" textlink="">
      <xdr:nvSpPr>
        <xdr:cNvPr id="640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40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1241742</xdr:colOff>
      <xdr:row>4</xdr:row>
      <xdr:rowOff>276226</xdr:rowOff>
    </xdr:to>
    <xdr:sp macro="" textlink="">
      <xdr:nvSpPr>
        <xdr:cNvPr id="640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40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41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1241742</xdr:colOff>
      <xdr:row>4</xdr:row>
      <xdr:rowOff>238126</xdr:rowOff>
    </xdr:to>
    <xdr:sp macro="" textlink="">
      <xdr:nvSpPr>
        <xdr:cNvPr id="641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1241742</xdr:colOff>
      <xdr:row>4</xdr:row>
      <xdr:rowOff>276226</xdr:rowOff>
    </xdr:to>
    <xdr:sp macro="" textlink="">
      <xdr:nvSpPr>
        <xdr:cNvPr id="641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1204510</xdr:colOff>
      <xdr:row>4</xdr:row>
      <xdr:rowOff>276226</xdr:rowOff>
    </xdr:to>
    <xdr:sp macro="" textlink="">
      <xdr:nvSpPr>
        <xdr:cNvPr id="641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1204510</xdr:colOff>
      <xdr:row>4</xdr:row>
      <xdr:rowOff>276226</xdr:rowOff>
    </xdr:to>
    <xdr:sp macro="" textlink="">
      <xdr:nvSpPr>
        <xdr:cNvPr id="641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1204510</xdr:colOff>
      <xdr:row>4</xdr:row>
      <xdr:rowOff>276226</xdr:rowOff>
    </xdr:to>
    <xdr:sp macro="" textlink="">
      <xdr:nvSpPr>
        <xdr:cNvPr id="642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1204510</xdr:colOff>
      <xdr:row>4</xdr:row>
      <xdr:rowOff>276226</xdr:rowOff>
    </xdr:to>
    <xdr:sp macro="" textlink="">
      <xdr:nvSpPr>
        <xdr:cNvPr id="642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1204510</xdr:colOff>
      <xdr:row>4</xdr:row>
      <xdr:rowOff>276226</xdr:rowOff>
    </xdr:to>
    <xdr:sp macro="" textlink="">
      <xdr:nvSpPr>
        <xdr:cNvPr id="642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1204510</xdr:colOff>
      <xdr:row>4</xdr:row>
      <xdr:rowOff>276226</xdr:rowOff>
    </xdr:to>
    <xdr:sp macro="" textlink="">
      <xdr:nvSpPr>
        <xdr:cNvPr id="643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1204510</xdr:colOff>
      <xdr:row>4</xdr:row>
      <xdr:rowOff>276226</xdr:rowOff>
    </xdr:to>
    <xdr:sp macro="" textlink="">
      <xdr:nvSpPr>
        <xdr:cNvPr id="643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1204510</xdr:colOff>
      <xdr:row>4</xdr:row>
      <xdr:rowOff>276226</xdr:rowOff>
    </xdr:to>
    <xdr:sp macro="" textlink="">
      <xdr:nvSpPr>
        <xdr:cNvPr id="643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1204510</xdr:colOff>
      <xdr:row>4</xdr:row>
      <xdr:rowOff>276226</xdr:rowOff>
    </xdr:to>
    <xdr:sp macro="" textlink="">
      <xdr:nvSpPr>
        <xdr:cNvPr id="643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1204510</xdr:colOff>
      <xdr:row>4</xdr:row>
      <xdr:rowOff>276226</xdr:rowOff>
    </xdr:to>
    <xdr:sp macro="" textlink="">
      <xdr:nvSpPr>
        <xdr:cNvPr id="644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1204510</xdr:colOff>
      <xdr:row>4</xdr:row>
      <xdr:rowOff>276226</xdr:rowOff>
    </xdr:to>
    <xdr:sp macro="" textlink="">
      <xdr:nvSpPr>
        <xdr:cNvPr id="644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1204510</xdr:colOff>
      <xdr:row>4</xdr:row>
      <xdr:rowOff>238126</xdr:rowOff>
    </xdr:to>
    <xdr:sp macro="" textlink="">
      <xdr:nvSpPr>
        <xdr:cNvPr id="64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1204510</xdr:colOff>
      <xdr:row>4</xdr:row>
      <xdr:rowOff>276226</xdr:rowOff>
    </xdr:to>
    <xdr:sp macro="" textlink="">
      <xdr:nvSpPr>
        <xdr:cNvPr id="644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274603</xdr:colOff>
      <xdr:row>4</xdr:row>
      <xdr:rowOff>238126</xdr:rowOff>
    </xdr:to>
    <xdr:sp macro="" textlink="">
      <xdr:nvSpPr>
        <xdr:cNvPr id="644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179353</xdr:colOff>
      <xdr:row>4</xdr:row>
      <xdr:rowOff>276226</xdr:rowOff>
    </xdr:to>
    <xdr:sp macro="" textlink="">
      <xdr:nvSpPr>
        <xdr:cNvPr id="645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179353</xdr:colOff>
      <xdr:row>4</xdr:row>
      <xdr:rowOff>238126</xdr:rowOff>
    </xdr:to>
    <xdr:sp macro="" textlink="">
      <xdr:nvSpPr>
        <xdr:cNvPr id="645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179353</xdr:colOff>
      <xdr:row>4</xdr:row>
      <xdr:rowOff>238126</xdr:rowOff>
    </xdr:to>
    <xdr:sp macro="" textlink="">
      <xdr:nvSpPr>
        <xdr:cNvPr id="645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274603</xdr:colOff>
      <xdr:row>4</xdr:row>
      <xdr:rowOff>238126</xdr:rowOff>
    </xdr:to>
    <xdr:sp macro="" textlink="">
      <xdr:nvSpPr>
        <xdr:cNvPr id="645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179353</xdr:colOff>
      <xdr:row>4</xdr:row>
      <xdr:rowOff>276226</xdr:rowOff>
    </xdr:to>
    <xdr:sp macro="" textlink="">
      <xdr:nvSpPr>
        <xdr:cNvPr id="645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350803</xdr:colOff>
      <xdr:row>4</xdr:row>
      <xdr:rowOff>238126</xdr:rowOff>
    </xdr:to>
    <xdr:sp macro="" textlink="">
      <xdr:nvSpPr>
        <xdr:cNvPr id="6455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255553</xdr:colOff>
      <xdr:row>4</xdr:row>
      <xdr:rowOff>276226</xdr:rowOff>
    </xdr:to>
    <xdr:sp macro="" textlink="">
      <xdr:nvSpPr>
        <xdr:cNvPr id="645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255553</xdr:colOff>
      <xdr:row>4</xdr:row>
      <xdr:rowOff>238126</xdr:rowOff>
    </xdr:to>
    <xdr:sp macro="" textlink="">
      <xdr:nvSpPr>
        <xdr:cNvPr id="645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255553</xdr:colOff>
      <xdr:row>4</xdr:row>
      <xdr:rowOff>238126</xdr:rowOff>
    </xdr:to>
    <xdr:sp macro="" textlink="">
      <xdr:nvSpPr>
        <xdr:cNvPr id="645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350803</xdr:colOff>
      <xdr:row>4</xdr:row>
      <xdr:rowOff>238126</xdr:rowOff>
    </xdr:to>
    <xdr:sp macro="" textlink="">
      <xdr:nvSpPr>
        <xdr:cNvPr id="645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255553</xdr:colOff>
      <xdr:row>4</xdr:row>
      <xdr:rowOff>276226</xdr:rowOff>
    </xdr:to>
    <xdr:sp macro="" textlink="">
      <xdr:nvSpPr>
        <xdr:cNvPr id="646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274603</xdr:colOff>
      <xdr:row>4</xdr:row>
      <xdr:rowOff>238126</xdr:rowOff>
    </xdr:to>
    <xdr:sp macro="" textlink="">
      <xdr:nvSpPr>
        <xdr:cNvPr id="646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179353</xdr:colOff>
      <xdr:row>4</xdr:row>
      <xdr:rowOff>276226</xdr:rowOff>
    </xdr:to>
    <xdr:sp macro="" textlink="">
      <xdr:nvSpPr>
        <xdr:cNvPr id="646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179353</xdr:colOff>
      <xdr:row>4</xdr:row>
      <xdr:rowOff>238126</xdr:rowOff>
    </xdr:to>
    <xdr:sp macro="" textlink="">
      <xdr:nvSpPr>
        <xdr:cNvPr id="646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179353</xdr:colOff>
      <xdr:row>4</xdr:row>
      <xdr:rowOff>238126</xdr:rowOff>
    </xdr:to>
    <xdr:sp macro="" textlink="">
      <xdr:nvSpPr>
        <xdr:cNvPr id="646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274603</xdr:colOff>
      <xdr:row>4</xdr:row>
      <xdr:rowOff>238126</xdr:rowOff>
    </xdr:to>
    <xdr:sp macro="" textlink="">
      <xdr:nvSpPr>
        <xdr:cNvPr id="646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179353</xdr:colOff>
      <xdr:row>4</xdr:row>
      <xdr:rowOff>276226</xdr:rowOff>
    </xdr:to>
    <xdr:sp macro="" textlink="">
      <xdr:nvSpPr>
        <xdr:cNvPr id="646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350803</xdr:colOff>
      <xdr:row>4</xdr:row>
      <xdr:rowOff>238126</xdr:rowOff>
    </xdr:to>
    <xdr:sp macro="" textlink="">
      <xdr:nvSpPr>
        <xdr:cNvPr id="6467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255553</xdr:colOff>
      <xdr:row>4</xdr:row>
      <xdr:rowOff>276226</xdr:rowOff>
    </xdr:to>
    <xdr:sp macro="" textlink="">
      <xdr:nvSpPr>
        <xdr:cNvPr id="646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255553</xdr:colOff>
      <xdr:row>4</xdr:row>
      <xdr:rowOff>238126</xdr:rowOff>
    </xdr:to>
    <xdr:sp macro="" textlink="">
      <xdr:nvSpPr>
        <xdr:cNvPr id="646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255553</xdr:colOff>
      <xdr:row>4</xdr:row>
      <xdr:rowOff>238126</xdr:rowOff>
    </xdr:to>
    <xdr:sp macro="" textlink="">
      <xdr:nvSpPr>
        <xdr:cNvPr id="647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350803</xdr:colOff>
      <xdr:row>4</xdr:row>
      <xdr:rowOff>238126</xdr:rowOff>
    </xdr:to>
    <xdr:sp macro="" textlink="">
      <xdr:nvSpPr>
        <xdr:cNvPr id="6471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255553</xdr:colOff>
      <xdr:row>4</xdr:row>
      <xdr:rowOff>276226</xdr:rowOff>
    </xdr:to>
    <xdr:sp macro="" textlink="">
      <xdr:nvSpPr>
        <xdr:cNvPr id="647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274603</xdr:colOff>
      <xdr:row>4</xdr:row>
      <xdr:rowOff>238126</xdr:rowOff>
    </xdr:to>
    <xdr:sp macro="" textlink="">
      <xdr:nvSpPr>
        <xdr:cNvPr id="647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179353</xdr:colOff>
      <xdr:row>4</xdr:row>
      <xdr:rowOff>276226</xdr:rowOff>
    </xdr:to>
    <xdr:sp macro="" textlink="">
      <xdr:nvSpPr>
        <xdr:cNvPr id="647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179353</xdr:colOff>
      <xdr:row>4</xdr:row>
      <xdr:rowOff>238126</xdr:rowOff>
    </xdr:to>
    <xdr:sp macro="" textlink="">
      <xdr:nvSpPr>
        <xdr:cNvPr id="647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179353</xdr:colOff>
      <xdr:row>4</xdr:row>
      <xdr:rowOff>238126</xdr:rowOff>
    </xdr:to>
    <xdr:sp macro="" textlink="">
      <xdr:nvSpPr>
        <xdr:cNvPr id="647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274603</xdr:colOff>
      <xdr:row>4</xdr:row>
      <xdr:rowOff>238126</xdr:rowOff>
    </xdr:to>
    <xdr:sp macro="" textlink="">
      <xdr:nvSpPr>
        <xdr:cNvPr id="647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303901</xdr:rowOff>
    </xdr:from>
    <xdr:to>
      <xdr:col>14</xdr:col>
      <xdr:colOff>49954</xdr:colOff>
      <xdr:row>4</xdr:row>
      <xdr:rowOff>284852</xdr:rowOff>
    </xdr:to>
    <xdr:sp macro="" textlink="">
      <xdr:nvSpPr>
        <xdr:cNvPr id="6478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350803</xdr:colOff>
      <xdr:row>4</xdr:row>
      <xdr:rowOff>238126</xdr:rowOff>
    </xdr:to>
    <xdr:sp macro="" textlink="">
      <xdr:nvSpPr>
        <xdr:cNvPr id="647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255553</xdr:colOff>
      <xdr:row>4</xdr:row>
      <xdr:rowOff>276226</xdr:rowOff>
    </xdr:to>
    <xdr:sp macro="" textlink="">
      <xdr:nvSpPr>
        <xdr:cNvPr id="648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4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48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4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4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4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48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4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48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4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4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4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49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4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49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4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4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4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49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4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50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5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5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5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50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5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50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5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5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5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51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5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51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5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5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1204509</xdr:colOff>
      <xdr:row>4</xdr:row>
      <xdr:rowOff>238126</xdr:rowOff>
    </xdr:to>
    <xdr:sp macro="" textlink="">
      <xdr:nvSpPr>
        <xdr:cNvPr id="65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1204509</xdr:colOff>
      <xdr:row>4</xdr:row>
      <xdr:rowOff>276226</xdr:rowOff>
    </xdr:to>
    <xdr:sp macro="" textlink="">
      <xdr:nvSpPr>
        <xdr:cNvPr id="651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66785</xdr:colOff>
      <xdr:row>4</xdr:row>
      <xdr:rowOff>238126</xdr:rowOff>
    </xdr:to>
    <xdr:sp macro="" textlink="">
      <xdr:nvSpPr>
        <xdr:cNvPr id="6517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1221691</xdr:colOff>
      <xdr:row>4</xdr:row>
      <xdr:rowOff>276226</xdr:rowOff>
    </xdr:to>
    <xdr:sp macro="" textlink="">
      <xdr:nvSpPr>
        <xdr:cNvPr id="651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1221691</xdr:colOff>
      <xdr:row>4</xdr:row>
      <xdr:rowOff>238126</xdr:rowOff>
    </xdr:to>
    <xdr:sp macro="" textlink="">
      <xdr:nvSpPr>
        <xdr:cNvPr id="651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1221691</xdr:colOff>
      <xdr:row>4</xdr:row>
      <xdr:rowOff>238126</xdr:rowOff>
    </xdr:to>
    <xdr:sp macro="" textlink="">
      <xdr:nvSpPr>
        <xdr:cNvPr id="652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66785</xdr:colOff>
      <xdr:row>4</xdr:row>
      <xdr:rowOff>238126</xdr:rowOff>
    </xdr:to>
    <xdr:sp macro="" textlink="">
      <xdr:nvSpPr>
        <xdr:cNvPr id="652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1221691</xdr:colOff>
      <xdr:row>4</xdr:row>
      <xdr:rowOff>276226</xdr:rowOff>
    </xdr:to>
    <xdr:sp macro="" textlink="">
      <xdr:nvSpPr>
        <xdr:cNvPr id="652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142985</xdr:colOff>
      <xdr:row>4</xdr:row>
      <xdr:rowOff>238126</xdr:rowOff>
    </xdr:to>
    <xdr:sp macro="" textlink="">
      <xdr:nvSpPr>
        <xdr:cNvPr id="6523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47735</xdr:colOff>
      <xdr:row>4</xdr:row>
      <xdr:rowOff>276226</xdr:rowOff>
    </xdr:to>
    <xdr:sp macro="" textlink="">
      <xdr:nvSpPr>
        <xdr:cNvPr id="6524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47735</xdr:colOff>
      <xdr:row>4</xdr:row>
      <xdr:rowOff>238126</xdr:rowOff>
    </xdr:to>
    <xdr:sp macro="" textlink="">
      <xdr:nvSpPr>
        <xdr:cNvPr id="6525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47735</xdr:colOff>
      <xdr:row>4</xdr:row>
      <xdr:rowOff>238126</xdr:rowOff>
    </xdr:to>
    <xdr:sp macro="" textlink="">
      <xdr:nvSpPr>
        <xdr:cNvPr id="6526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142985</xdr:colOff>
      <xdr:row>4</xdr:row>
      <xdr:rowOff>238126</xdr:rowOff>
    </xdr:to>
    <xdr:sp macro="" textlink="">
      <xdr:nvSpPr>
        <xdr:cNvPr id="6527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47735</xdr:colOff>
      <xdr:row>4</xdr:row>
      <xdr:rowOff>276226</xdr:rowOff>
    </xdr:to>
    <xdr:sp macro="" textlink="">
      <xdr:nvSpPr>
        <xdr:cNvPr id="6528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66785</xdr:colOff>
      <xdr:row>4</xdr:row>
      <xdr:rowOff>238126</xdr:rowOff>
    </xdr:to>
    <xdr:sp macro="" textlink="">
      <xdr:nvSpPr>
        <xdr:cNvPr id="6529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1221691</xdr:colOff>
      <xdr:row>4</xdr:row>
      <xdr:rowOff>276226</xdr:rowOff>
    </xdr:to>
    <xdr:sp macro="" textlink="">
      <xdr:nvSpPr>
        <xdr:cNvPr id="653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1221691</xdr:colOff>
      <xdr:row>4</xdr:row>
      <xdr:rowOff>238126</xdr:rowOff>
    </xdr:to>
    <xdr:sp macro="" textlink="">
      <xdr:nvSpPr>
        <xdr:cNvPr id="653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1221691</xdr:colOff>
      <xdr:row>4</xdr:row>
      <xdr:rowOff>238126</xdr:rowOff>
    </xdr:to>
    <xdr:sp macro="" textlink="">
      <xdr:nvSpPr>
        <xdr:cNvPr id="653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66785</xdr:colOff>
      <xdr:row>4</xdr:row>
      <xdr:rowOff>238126</xdr:rowOff>
    </xdr:to>
    <xdr:sp macro="" textlink="">
      <xdr:nvSpPr>
        <xdr:cNvPr id="6533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1221691</xdr:colOff>
      <xdr:row>4</xdr:row>
      <xdr:rowOff>276226</xdr:rowOff>
    </xdr:to>
    <xdr:sp macro="" textlink="">
      <xdr:nvSpPr>
        <xdr:cNvPr id="653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142985</xdr:colOff>
      <xdr:row>4</xdr:row>
      <xdr:rowOff>238126</xdr:rowOff>
    </xdr:to>
    <xdr:sp macro="" textlink="">
      <xdr:nvSpPr>
        <xdr:cNvPr id="6535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47735</xdr:colOff>
      <xdr:row>4</xdr:row>
      <xdr:rowOff>276226</xdr:rowOff>
    </xdr:to>
    <xdr:sp macro="" textlink="">
      <xdr:nvSpPr>
        <xdr:cNvPr id="6536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47735</xdr:colOff>
      <xdr:row>4</xdr:row>
      <xdr:rowOff>238126</xdr:rowOff>
    </xdr:to>
    <xdr:sp macro="" textlink="">
      <xdr:nvSpPr>
        <xdr:cNvPr id="6537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47735</xdr:colOff>
      <xdr:row>4</xdr:row>
      <xdr:rowOff>238126</xdr:rowOff>
    </xdr:to>
    <xdr:sp macro="" textlink="">
      <xdr:nvSpPr>
        <xdr:cNvPr id="653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142985</xdr:colOff>
      <xdr:row>4</xdr:row>
      <xdr:rowOff>238126</xdr:rowOff>
    </xdr:to>
    <xdr:sp macro="" textlink="">
      <xdr:nvSpPr>
        <xdr:cNvPr id="6539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47735</xdr:colOff>
      <xdr:row>4</xdr:row>
      <xdr:rowOff>276226</xdr:rowOff>
    </xdr:to>
    <xdr:sp macro="" textlink="">
      <xdr:nvSpPr>
        <xdr:cNvPr id="6540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66785</xdr:colOff>
      <xdr:row>4</xdr:row>
      <xdr:rowOff>238126</xdr:rowOff>
    </xdr:to>
    <xdr:sp macro="" textlink="">
      <xdr:nvSpPr>
        <xdr:cNvPr id="654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1221691</xdr:colOff>
      <xdr:row>4</xdr:row>
      <xdr:rowOff>276226</xdr:rowOff>
    </xdr:to>
    <xdr:sp macro="" textlink="">
      <xdr:nvSpPr>
        <xdr:cNvPr id="654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1221691</xdr:colOff>
      <xdr:row>4</xdr:row>
      <xdr:rowOff>238126</xdr:rowOff>
    </xdr:to>
    <xdr:sp macro="" textlink="">
      <xdr:nvSpPr>
        <xdr:cNvPr id="654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1221691</xdr:colOff>
      <xdr:row>4</xdr:row>
      <xdr:rowOff>238126</xdr:rowOff>
    </xdr:to>
    <xdr:sp macro="" textlink="">
      <xdr:nvSpPr>
        <xdr:cNvPr id="654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1221691</xdr:colOff>
      <xdr:row>4</xdr:row>
      <xdr:rowOff>276226</xdr:rowOff>
    </xdr:to>
    <xdr:sp macro="" textlink="">
      <xdr:nvSpPr>
        <xdr:cNvPr id="654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142985</xdr:colOff>
      <xdr:row>4</xdr:row>
      <xdr:rowOff>238126</xdr:rowOff>
    </xdr:to>
    <xdr:sp macro="" textlink="">
      <xdr:nvSpPr>
        <xdr:cNvPr id="6546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15</xdr:col>
      <xdr:colOff>47735</xdr:colOff>
      <xdr:row>4</xdr:row>
      <xdr:rowOff>276226</xdr:rowOff>
    </xdr:to>
    <xdr:sp macro="" textlink="">
      <xdr:nvSpPr>
        <xdr:cNvPr id="6547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15</xdr:col>
      <xdr:colOff>47735</xdr:colOff>
      <xdr:row>4</xdr:row>
      <xdr:rowOff>238126</xdr:rowOff>
    </xdr:to>
    <xdr:sp macro="" textlink="">
      <xdr:nvSpPr>
        <xdr:cNvPr id="654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4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910070</xdr:colOff>
      <xdr:row>4</xdr:row>
      <xdr:rowOff>276226</xdr:rowOff>
    </xdr:to>
    <xdr:sp macro="" textlink="">
      <xdr:nvSpPr>
        <xdr:cNvPr id="655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5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5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5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910070</xdr:colOff>
      <xdr:row>4</xdr:row>
      <xdr:rowOff>276226</xdr:rowOff>
    </xdr:to>
    <xdr:sp macro="" textlink="">
      <xdr:nvSpPr>
        <xdr:cNvPr id="655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5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910070</xdr:colOff>
      <xdr:row>4</xdr:row>
      <xdr:rowOff>276226</xdr:rowOff>
    </xdr:to>
    <xdr:sp macro="" textlink="">
      <xdr:nvSpPr>
        <xdr:cNvPr id="655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5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5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5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910070</xdr:colOff>
      <xdr:row>4</xdr:row>
      <xdr:rowOff>276226</xdr:rowOff>
    </xdr:to>
    <xdr:sp macro="" textlink="">
      <xdr:nvSpPr>
        <xdr:cNvPr id="656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6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910070</xdr:colOff>
      <xdr:row>4</xdr:row>
      <xdr:rowOff>276226</xdr:rowOff>
    </xdr:to>
    <xdr:sp macro="" textlink="">
      <xdr:nvSpPr>
        <xdr:cNvPr id="656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6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6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6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910070</xdr:colOff>
      <xdr:row>4</xdr:row>
      <xdr:rowOff>276226</xdr:rowOff>
    </xdr:to>
    <xdr:sp macro="" textlink="">
      <xdr:nvSpPr>
        <xdr:cNvPr id="656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6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910070</xdr:colOff>
      <xdr:row>4</xdr:row>
      <xdr:rowOff>276226</xdr:rowOff>
    </xdr:to>
    <xdr:sp macro="" textlink="">
      <xdr:nvSpPr>
        <xdr:cNvPr id="656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6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7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7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910070</xdr:colOff>
      <xdr:row>4</xdr:row>
      <xdr:rowOff>276226</xdr:rowOff>
    </xdr:to>
    <xdr:sp macro="" textlink="">
      <xdr:nvSpPr>
        <xdr:cNvPr id="657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7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910070</xdr:colOff>
      <xdr:row>4</xdr:row>
      <xdr:rowOff>276226</xdr:rowOff>
    </xdr:to>
    <xdr:sp macro="" textlink="">
      <xdr:nvSpPr>
        <xdr:cNvPr id="657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7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7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7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910070</xdr:colOff>
      <xdr:row>4</xdr:row>
      <xdr:rowOff>276226</xdr:rowOff>
    </xdr:to>
    <xdr:sp macro="" textlink="">
      <xdr:nvSpPr>
        <xdr:cNvPr id="657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7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910070</xdr:colOff>
      <xdr:row>4</xdr:row>
      <xdr:rowOff>276226</xdr:rowOff>
    </xdr:to>
    <xdr:sp macro="" textlink="">
      <xdr:nvSpPr>
        <xdr:cNvPr id="658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8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910070</xdr:colOff>
      <xdr:row>4</xdr:row>
      <xdr:rowOff>238126</xdr:rowOff>
    </xdr:to>
    <xdr:sp macro="" textlink="">
      <xdr:nvSpPr>
        <xdr:cNvPr id="658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1202639</xdr:colOff>
      <xdr:row>4</xdr:row>
      <xdr:rowOff>238126</xdr:rowOff>
    </xdr:to>
    <xdr:sp macro="" textlink="">
      <xdr:nvSpPr>
        <xdr:cNvPr id="65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1126439</xdr:colOff>
      <xdr:row>4</xdr:row>
      <xdr:rowOff>276226</xdr:rowOff>
    </xdr:to>
    <xdr:sp macro="" textlink="">
      <xdr:nvSpPr>
        <xdr:cNvPr id="658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1126439</xdr:colOff>
      <xdr:row>4</xdr:row>
      <xdr:rowOff>238126</xdr:rowOff>
    </xdr:to>
    <xdr:sp macro="" textlink="">
      <xdr:nvSpPr>
        <xdr:cNvPr id="658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1126439</xdr:colOff>
      <xdr:row>4</xdr:row>
      <xdr:rowOff>238126</xdr:rowOff>
    </xdr:to>
    <xdr:sp macro="" textlink="">
      <xdr:nvSpPr>
        <xdr:cNvPr id="658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1202639</xdr:colOff>
      <xdr:row>4</xdr:row>
      <xdr:rowOff>238126</xdr:rowOff>
    </xdr:to>
    <xdr:sp macro="" textlink="">
      <xdr:nvSpPr>
        <xdr:cNvPr id="65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1126439</xdr:colOff>
      <xdr:row>4</xdr:row>
      <xdr:rowOff>276226</xdr:rowOff>
    </xdr:to>
    <xdr:sp macro="" textlink="">
      <xdr:nvSpPr>
        <xdr:cNvPr id="658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1202639</xdr:colOff>
      <xdr:row>4</xdr:row>
      <xdr:rowOff>238126</xdr:rowOff>
    </xdr:to>
    <xdr:sp macro="" textlink="">
      <xdr:nvSpPr>
        <xdr:cNvPr id="65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1202639</xdr:colOff>
      <xdr:row>4</xdr:row>
      <xdr:rowOff>276226</xdr:rowOff>
    </xdr:to>
    <xdr:sp macro="" textlink="">
      <xdr:nvSpPr>
        <xdr:cNvPr id="6590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1202639</xdr:colOff>
      <xdr:row>4</xdr:row>
      <xdr:rowOff>238126</xdr:rowOff>
    </xdr:to>
    <xdr:sp macro="" textlink="">
      <xdr:nvSpPr>
        <xdr:cNvPr id="65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1202639</xdr:colOff>
      <xdr:row>4</xdr:row>
      <xdr:rowOff>238126</xdr:rowOff>
    </xdr:to>
    <xdr:sp macro="" textlink="">
      <xdr:nvSpPr>
        <xdr:cNvPr id="65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1202639</xdr:colOff>
      <xdr:row>4</xdr:row>
      <xdr:rowOff>238126</xdr:rowOff>
    </xdr:to>
    <xdr:sp macro="" textlink="">
      <xdr:nvSpPr>
        <xdr:cNvPr id="65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1202639</xdr:colOff>
      <xdr:row>4</xdr:row>
      <xdr:rowOff>276226</xdr:rowOff>
    </xdr:to>
    <xdr:sp macro="" textlink="">
      <xdr:nvSpPr>
        <xdr:cNvPr id="6594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1202639</xdr:colOff>
      <xdr:row>4</xdr:row>
      <xdr:rowOff>238126</xdr:rowOff>
    </xdr:to>
    <xdr:sp macro="" textlink="">
      <xdr:nvSpPr>
        <xdr:cNvPr id="65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1126439</xdr:colOff>
      <xdr:row>4</xdr:row>
      <xdr:rowOff>276226</xdr:rowOff>
    </xdr:to>
    <xdr:sp macro="" textlink="">
      <xdr:nvSpPr>
        <xdr:cNvPr id="659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1126439</xdr:colOff>
      <xdr:row>4</xdr:row>
      <xdr:rowOff>238126</xdr:rowOff>
    </xdr:to>
    <xdr:sp macro="" textlink="">
      <xdr:nvSpPr>
        <xdr:cNvPr id="659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1126439</xdr:colOff>
      <xdr:row>4</xdr:row>
      <xdr:rowOff>238126</xdr:rowOff>
    </xdr:to>
    <xdr:sp macro="" textlink="">
      <xdr:nvSpPr>
        <xdr:cNvPr id="659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1202639</xdr:colOff>
      <xdr:row>4</xdr:row>
      <xdr:rowOff>238126</xdr:rowOff>
    </xdr:to>
    <xdr:sp macro="" textlink="">
      <xdr:nvSpPr>
        <xdr:cNvPr id="65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1126439</xdr:colOff>
      <xdr:row>4</xdr:row>
      <xdr:rowOff>276226</xdr:rowOff>
    </xdr:to>
    <xdr:sp macro="" textlink="">
      <xdr:nvSpPr>
        <xdr:cNvPr id="660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1202639</xdr:colOff>
      <xdr:row>4</xdr:row>
      <xdr:rowOff>238126</xdr:rowOff>
    </xdr:to>
    <xdr:sp macro="" textlink="">
      <xdr:nvSpPr>
        <xdr:cNvPr id="66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1202639</xdr:colOff>
      <xdr:row>4</xdr:row>
      <xdr:rowOff>276226</xdr:rowOff>
    </xdr:to>
    <xdr:sp macro="" textlink="">
      <xdr:nvSpPr>
        <xdr:cNvPr id="6602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1202639</xdr:colOff>
      <xdr:row>4</xdr:row>
      <xdr:rowOff>238126</xdr:rowOff>
    </xdr:to>
    <xdr:sp macro="" textlink="">
      <xdr:nvSpPr>
        <xdr:cNvPr id="66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1202639</xdr:colOff>
      <xdr:row>4</xdr:row>
      <xdr:rowOff>238126</xdr:rowOff>
    </xdr:to>
    <xdr:sp macro="" textlink="">
      <xdr:nvSpPr>
        <xdr:cNvPr id="66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1202639</xdr:colOff>
      <xdr:row>4</xdr:row>
      <xdr:rowOff>238126</xdr:rowOff>
    </xdr:to>
    <xdr:sp macro="" textlink="">
      <xdr:nvSpPr>
        <xdr:cNvPr id="66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1202639</xdr:colOff>
      <xdr:row>4</xdr:row>
      <xdr:rowOff>276226</xdr:rowOff>
    </xdr:to>
    <xdr:sp macro="" textlink="">
      <xdr:nvSpPr>
        <xdr:cNvPr id="6606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1202639</xdr:colOff>
      <xdr:row>4</xdr:row>
      <xdr:rowOff>238126</xdr:rowOff>
    </xdr:to>
    <xdr:sp macro="" textlink="">
      <xdr:nvSpPr>
        <xdr:cNvPr id="66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1126439</xdr:colOff>
      <xdr:row>4</xdr:row>
      <xdr:rowOff>276226</xdr:rowOff>
    </xdr:to>
    <xdr:sp macro="" textlink="">
      <xdr:nvSpPr>
        <xdr:cNvPr id="660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1126439</xdr:colOff>
      <xdr:row>4</xdr:row>
      <xdr:rowOff>238126</xdr:rowOff>
    </xdr:to>
    <xdr:sp macro="" textlink="">
      <xdr:nvSpPr>
        <xdr:cNvPr id="660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1126439</xdr:colOff>
      <xdr:row>4</xdr:row>
      <xdr:rowOff>238126</xdr:rowOff>
    </xdr:to>
    <xdr:sp macro="" textlink="">
      <xdr:nvSpPr>
        <xdr:cNvPr id="661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257175</xdr:rowOff>
    </xdr:from>
    <xdr:to>
      <xdr:col>14</xdr:col>
      <xdr:colOff>1202639</xdr:colOff>
      <xdr:row>4</xdr:row>
      <xdr:rowOff>238126</xdr:rowOff>
    </xdr:to>
    <xdr:sp macro="" textlink="">
      <xdr:nvSpPr>
        <xdr:cNvPr id="66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295275</xdr:rowOff>
    </xdr:from>
    <xdr:to>
      <xdr:col>14</xdr:col>
      <xdr:colOff>1126439</xdr:colOff>
      <xdr:row>4</xdr:row>
      <xdr:rowOff>276226</xdr:rowOff>
    </xdr:to>
    <xdr:sp macro="" textlink="">
      <xdr:nvSpPr>
        <xdr:cNvPr id="661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303901</xdr:rowOff>
    </xdr:from>
    <xdr:to>
      <xdr:col>15</xdr:col>
      <xdr:colOff>49953</xdr:colOff>
      <xdr:row>4</xdr:row>
      <xdr:rowOff>284852</xdr:rowOff>
    </xdr:to>
    <xdr:sp macro="" textlink="">
      <xdr:nvSpPr>
        <xdr:cNvPr id="6613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1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476497</xdr:colOff>
      <xdr:row>4</xdr:row>
      <xdr:rowOff>276226</xdr:rowOff>
    </xdr:to>
    <xdr:sp macro="" textlink="">
      <xdr:nvSpPr>
        <xdr:cNvPr id="661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1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1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1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476497</xdr:colOff>
      <xdr:row>4</xdr:row>
      <xdr:rowOff>276226</xdr:rowOff>
    </xdr:to>
    <xdr:sp macro="" textlink="">
      <xdr:nvSpPr>
        <xdr:cNvPr id="661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2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476497</xdr:colOff>
      <xdr:row>4</xdr:row>
      <xdr:rowOff>276226</xdr:rowOff>
    </xdr:to>
    <xdr:sp macro="" textlink="">
      <xdr:nvSpPr>
        <xdr:cNvPr id="662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2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2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2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476497</xdr:colOff>
      <xdr:row>4</xdr:row>
      <xdr:rowOff>276226</xdr:rowOff>
    </xdr:to>
    <xdr:sp macro="" textlink="">
      <xdr:nvSpPr>
        <xdr:cNvPr id="662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2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476497</xdr:colOff>
      <xdr:row>4</xdr:row>
      <xdr:rowOff>276226</xdr:rowOff>
    </xdr:to>
    <xdr:sp macro="" textlink="">
      <xdr:nvSpPr>
        <xdr:cNvPr id="662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2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2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3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476497</xdr:colOff>
      <xdr:row>4</xdr:row>
      <xdr:rowOff>276226</xdr:rowOff>
    </xdr:to>
    <xdr:sp macro="" textlink="">
      <xdr:nvSpPr>
        <xdr:cNvPr id="663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3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476497</xdr:colOff>
      <xdr:row>4</xdr:row>
      <xdr:rowOff>276226</xdr:rowOff>
    </xdr:to>
    <xdr:sp macro="" textlink="">
      <xdr:nvSpPr>
        <xdr:cNvPr id="663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3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3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3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476497</xdr:colOff>
      <xdr:row>4</xdr:row>
      <xdr:rowOff>276226</xdr:rowOff>
    </xdr:to>
    <xdr:sp macro="" textlink="">
      <xdr:nvSpPr>
        <xdr:cNvPr id="663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3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476497</xdr:colOff>
      <xdr:row>4</xdr:row>
      <xdr:rowOff>276226</xdr:rowOff>
    </xdr:to>
    <xdr:sp macro="" textlink="">
      <xdr:nvSpPr>
        <xdr:cNvPr id="663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4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4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4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476497</xdr:colOff>
      <xdr:row>4</xdr:row>
      <xdr:rowOff>276226</xdr:rowOff>
    </xdr:to>
    <xdr:sp macro="" textlink="">
      <xdr:nvSpPr>
        <xdr:cNvPr id="664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4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476497</xdr:colOff>
      <xdr:row>4</xdr:row>
      <xdr:rowOff>276226</xdr:rowOff>
    </xdr:to>
    <xdr:sp macro="" textlink="">
      <xdr:nvSpPr>
        <xdr:cNvPr id="664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4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4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476497</xdr:colOff>
      <xdr:row>4</xdr:row>
      <xdr:rowOff>238126</xdr:rowOff>
    </xdr:to>
    <xdr:sp macro="" textlink="">
      <xdr:nvSpPr>
        <xdr:cNvPr id="664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476497</xdr:colOff>
      <xdr:row>4</xdr:row>
      <xdr:rowOff>276226</xdr:rowOff>
    </xdr:to>
    <xdr:sp macro="" textlink="">
      <xdr:nvSpPr>
        <xdr:cNvPr id="664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933803</xdr:colOff>
      <xdr:row>4</xdr:row>
      <xdr:rowOff>238126</xdr:rowOff>
    </xdr:to>
    <xdr:sp macro="" textlink="">
      <xdr:nvSpPr>
        <xdr:cNvPr id="665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808002</xdr:colOff>
      <xdr:row>4</xdr:row>
      <xdr:rowOff>276226</xdr:rowOff>
    </xdr:to>
    <xdr:sp macro="" textlink="">
      <xdr:nvSpPr>
        <xdr:cNvPr id="6651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808002</xdr:colOff>
      <xdr:row>4</xdr:row>
      <xdr:rowOff>238126</xdr:rowOff>
    </xdr:to>
    <xdr:sp macro="" textlink="">
      <xdr:nvSpPr>
        <xdr:cNvPr id="6652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808002</xdr:colOff>
      <xdr:row>4</xdr:row>
      <xdr:rowOff>238126</xdr:rowOff>
    </xdr:to>
    <xdr:sp macro="" textlink="">
      <xdr:nvSpPr>
        <xdr:cNvPr id="6653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933803</xdr:colOff>
      <xdr:row>4</xdr:row>
      <xdr:rowOff>238126</xdr:rowOff>
    </xdr:to>
    <xdr:sp macro="" textlink="">
      <xdr:nvSpPr>
        <xdr:cNvPr id="665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808002</xdr:colOff>
      <xdr:row>4</xdr:row>
      <xdr:rowOff>276226</xdr:rowOff>
    </xdr:to>
    <xdr:sp macro="" textlink="">
      <xdr:nvSpPr>
        <xdr:cNvPr id="6655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964406</xdr:colOff>
      <xdr:row>4</xdr:row>
      <xdr:rowOff>238126</xdr:rowOff>
    </xdr:to>
    <xdr:sp macro="" textlink="">
      <xdr:nvSpPr>
        <xdr:cNvPr id="6656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914753</xdr:colOff>
      <xdr:row>4</xdr:row>
      <xdr:rowOff>276226</xdr:rowOff>
    </xdr:to>
    <xdr:sp macro="" textlink="">
      <xdr:nvSpPr>
        <xdr:cNvPr id="6657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914753</xdr:colOff>
      <xdr:row>4</xdr:row>
      <xdr:rowOff>238126</xdr:rowOff>
    </xdr:to>
    <xdr:sp macro="" textlink="">
      <xdr:nvSpPr>
        <xdr:cNvPr id="6658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914753</xdr:colOff>
      <xdr:row>4</xdr:row>
      <xdr:rowOff>238126</xdr:rowOff>
    </xdr:to>
    <xdr:sp macro="" textlink="">
      <xdr:nvSpPr>
        <xdr:cNvPr id="6659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964406</xdr:colOff>
      <xdr:row>4</xdr:row>
      <xdr:rowOff>238126</xdr:rowOff>
    </xdr:to>
    <xdr:sp macro="" textlink="">
      <xdr:nvSpPr>
        <xdr:cNvPr id="6660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914753</xdr:colOff>
      <xdr:row>4</xdr:row>
      <xdr:rowOff>276226</xdr:rowOff>
    </xdr:to>
    <xdr:sp macro="" textlink="">
      <xdr:nvSpPr>
        <xdr:cNvPr id="6661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933803</xdr:colOff>
      <xdr:row>4</xdr:row>
      <xdr:rowOff>238126</xdr:rowOff>
    </xdr:to>
    <xdr:sp macro="" textlink="">
      <xdr:nvSpPr>
        <xdr:cNvPr id="666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808002</xdr:colOff>
      <xdr:row>4</xdr:row>
      <xdr:rowOff>276226</xdr:rowOff>
    </xdr:to>
    <xdr:sp macro="" textlink="">
      <xdr:nvSpPr>
        <xdr:cNvPr id="6663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808002</xdr:colOff>
      <xdr:row>4</xdr:row>
      <xdr:rowOff>238126</xdr:rowOff>
    </xdr:to>
    <xdr:sp macro="" textlink="">
      <xdr:nvSpPr>
        <xdr:cNvPr id="6664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808002</xdr:colOff>
      <xdr:row>4</xdr:row>
      <xdr:rowOff>238126</xdr:rowOff>
    </xdr:to>
    <xdr:sp macro="" textlink="">
      <xdr:nvSpPr>
        <xdr:cNvPr id="6665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933803</xdr:colOff>
      <xdr:row>4</xdr:row>
      <xdr:rowOff>238126</xdr:rowOff>
    </xdr:to>
    <xdr:sp macro="" textlink="">
      <xdr:nvSpPr>
        <xdr:cNvPr id="6666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808002</xdr:colOff>
      <xdr:row>4</xdr:row>
      <xdr:rowOff>276226</xdr:rowOff>
    </xdr:to>
    <xdr:sp macro="" textlink="">
      <xdr:nvSpPr>
        <xdr:cNvPr id="6667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964406</xdr:colOff>
      <xdr:row>4</xdr:row>
      <xdr:rowOff>238126</xdr:rowOff>
    </xdr:to>
    <xdr:sp macro="" textlink="">
      <xdr:nvSpPr>
        <xdr:cNvPr id="6668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914753</xdr:colOff>
      <xdr:row>4</xdr:row>
      <xdr:rowOff>276226</xdr:rowOff>
    </xdr:to>
    <xdr:sp macro="" textlink="">
      <xdr:nvSpPr>
        <xdr:cNvPr id="6669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914753</xdr:colOff>
      <xdr:row>4</xdr:row>
      <xdr:rowOff>238126</xdr:rowOff>
    </xdr:to>
    <xdr:sp macro="" textlink="">
      <xdr:nvSpPr>
        <xdr:cNvPr id="6670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914753</xdr:colOff>
      <xdr:row>4</xdr:row>
      <xdr:rowOff>238126</xdr:rowOff>
    </xdr:to>
    <xdr:sp macro="" textlink="">
      <xdr:nvSpPr>
        <xdr:cNvPr id="6671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964406</xdr:colOff>
      <xdr:row>4</xdr:row>
      <xdr:rowOff>238126</xdr:rowOff>
    </xdr:to>
    <xdr:sp macro="" textlink="">
      <xdr:nvSpPr>
        <xdr:cNvPr id="6672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914753</xdr:colOff>
      <xdr:row>4</xdr:row>
      <xdr:rowOff>276226</xdr:rowOff>
    </xdr:to>
    <xdr:sp macro="" textlink="">
      <xdr:nvSpPr>
        <xdr:cNvPr id="6673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933803</xdr:colOff>
      <xdr:row>4</xdr:row>
      <xdr:rowOff>238126</xdr:rowOff>
    </xdr:to>
    <xdr:sp macro="" textlink="">
      <xdr:nvSpPr>
        <xdr:cNvPr id="667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808002</xdr:colOff>
      <xdr:row>4</xdr:row>
      <xdr:rowOff>276226</xdr:rowOff>
    </xdr:to>
    <xdr:sp macro="" textlink="">
      <xdr:nvSpPr>
        <xdr:cNvPr id="6675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933803</xdr:colOff>
      <xdr:row>4</xdr:row>
      <xdr:rowOff>238126</xdr:rowOff>
    </xdr:to>
    <xdr:sp macro="" textlink="">
      <xdr:nvSpPr>
        <xdr:cNvPr id="6676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964406</xdr:colOff>
      <xdr:row>4</xdr:row>
      <xdr:rowOff>238126</xdr:rowOff>
    </xdr:to>
    <xdr:sp macro="" textlink="">
      <xdr:nvSpPr>
        <xdr:cNvPr id="6677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914753</xdr:colOff>
      <xdr:row>4</xdr:row>
      <xdr:rowOff>276226</xdr:rowOff>
    </xdr:to>
    <xdr:sp macro="" textlink="">
      <xdr:nvSpPr>
        <xdr:cNvPr id="6678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67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476496</xdr:colOff>
      <xdr:row>4</xdr:row>
      <xdr:rowOff>276226</xdr:rowOff>
    </xdr:to>
    <xdr:sp macro="" textlink="">
      <xdr:nvSpPr>
        <xdr:cNvPr id="668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68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68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68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476496</xdr:colOff>
      <xdr:row>4</xdr:row>
      <xdr:rowOff>276226</xdr:rowOff>
    </xdr:to>
    <xdr:sp macro="" textlink="">
      <xdr:nvSpPr>
        <xdr:cNvPr id="668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68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476496</xdr:colOff>
      <xdr:row>4</xdr:row>
      <xdr:rowOff>276226</xdr:rowOff>
    </xdr:to>
    <xdr:sp macro="" textlink="">
      <xdr:nvSpPr>
        <xdr:cNvPr id="668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68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68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68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476496</xdr:colOff>
      <xdr:row>4</xdr:row>
      <xdr:rowOff>276226</xdr:rowOff>
    </xdr:to>
    <xdr:sp macro="" textlink="">
      <xdr:nvSpPr>
        <xdr:cNvPr id="669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69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476496</xdr:colOff>
      <xdr:row>4</xdr:row>
      <xdr:rowOff>276226</xdr:rowOff>
    </xdr:to>
    <xdr:sp macro="" textlink="">
      <xdr:nvSpPr>
        <xdr:cNvPr id="669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69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69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69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476496</xdr:colOff>
      <xdr:row>4</xdr:row>
      <xdr:rowOff>276226</xdr:rowOff>
    </xdr:to>
    <xdr:sp macro="" textlink="">
      <xdr:nvSpPr>
        <xdr:cNvPr id="669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69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476496</xdr:colOff>
      <xdr:row>4</xdr:row>
      <xdr:rowOff>276226</xdr:rowOff>
    </xdr:to>
    <xdr:sp macro="" textlink="">
      <xdr:nvSpPr>
        <xdr:cNvPr id="669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69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70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70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476496</xdr:colOff>
      <xdr:row>4</xdr:row>
      <xdr:rowOff>276226</xdr:rowOff>
    </xdr:to>
    <xdr:sp macro="" textlink="">
      <xdr:nvSpPr>
        <xdr:cNvPr id="670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70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476496</xdr:colOff>
      <xdr:row>4</xdr:row>
      <xdr:rowOff>276226</xdr:rowOff>
    </xdr:to>
    <xdr:sp macro="" textlink="">
      <xdr:nvSpPr>
        <xdr:cNvPr id="670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70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70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7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476496</xdr:colOff>
      <xdr:row>4</xdr:row>
      <xdr:rowOff>276226</xdr:rowOff>
    </xdr:to>
    <xdr:sp macro="" textlink="">
      <xdr:nvSpPr>
        <xdr:cNvPr id="670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70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476496</xdr:colOff>
      <xdr:row>4</xdr:row>
      <xdr:rowOff>276226</xdr:rowOff>
    </xdr:to>
    <xdr:sp macro="" textlink="">
      <xdr:nvSpPr>
        <xdr:cNvPr id="671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476496</xdr:colOff>
      <xdr:row>4</xdr:row>
      <xdr:rowOff>238126</xdr:rowOff>
    </xdr:to>
    <xdr:sp macro="" textlink="">
      <xdr:nvSpPr>
        <xdr:cNvPr id="671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695434</xdr:colOff>
      <xdr:row>4</xdr:row>
      <xdr:rowOff>238126</xdr:rowOff>
    </xdr:to>
    <xdr:sp macro="" textlink="">
      <xdr:nvSpPr>
        <xdr:cNvPr id="671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600184</xdr:colOff>
      <xdr:row>4</xdr:row>
      <xdr:rowOff>276226</xdr:rowOff>
    </xdr:to>
    <xdr:sp macro="" textlink="">
      <xdr:nvSpPr>
        <xdr:cNvPr id="6713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600184</xdr:colOff>
      <xdr:row>4</xdr:row>
      <xdr:rowOff>238126</xdr:rowOff>
    </xdr:to>
    <xdr:sp macro="" textlink="">
      <xdr:nvSpPr>
        <xdr:cNvPr id="671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600184</xdr:colOff>
      <xdr:row>4</xdr:row>
      <xdr:rowOff>238126</xdr:rowOff>
    </xdr:to>
    <xdr:sp macro="" textlink="">
      <xdr:nvSpPr>
        <xdr:cNvPr id="671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695434</xdr:colOff>
      <xdr:row>4</xdr:row>
      <xdr:rowOff>238126</xdr:rowOff>
    </xdr:to>
    <xdr:sp macro="" textlink="">
      <xdr:nvSpPr>
        <xdr:cNvPr id="671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600184</xdr:colOff>
      <xdr:row>4</xdr:row>
      <xdr:rowOff>276226</xdr:rowOff>
    </xdr:to>
    <xdr:sp macro="" textlink="">
      <xdr:nvSpPr>
        <xdr:cNvPr id="6717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771634</xdr:colOff>
      <xdr:row>4</xdr:row>
      <xdr:rowOff>238126</xdr:rowOff>
    </xdr:to>
    <xdr:sp macro="" textlink="">
      <xdr:nvSpPr>
        <xdr:cNvPr id="6718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676384</xdr:colOff>
      <xdr:row>4</xdr:row>
      <xdr:rowOff>276226</xdr:rowOff>
    </xdr:to>
    <xdr:sp macro="" textlink="">
      <xdr:nvSpPr>
        <xdr:cNvPr id="6719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676384</xdr:colOff>
      <xdr:row>4</xdr:row>
      <xdr:rowOff>238126</xdr:rowOff>
    </xdr:to>
    <xdr:sp macro="" textlink="">
      <xdr:nvSpPr>
        <xdr:cNvPr id="6720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676384</xdr:colOff>
      <xdr:row>4</xdr:row>
      <xdr:rowOff>238126</xdr:rowOff>
    </xdr:to>
    <xdr:sp macro="" textlink="">
      <xdr:nvSpPr>
        <xdr:cNvPr id="6721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771634</xdr:colOff>
      <xdr:row>4</xdr:row>
      <xdr:rowOff>238126</xdr:rowOff>
    </xdr:to>
    <xdr:sp macro="" textlink="">
      <xdr:nvSpPr>
        <xdr:cNvPr id="6722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676384</xdr:colOff>
      <xdr:row>4</xdr:row>
      <xdr:rowOff>276226</xdr:rowOff>
    </xdr:to>
    <xdr:sp macro="" textlink="">
      <xdr:nvSpPr>
        <xdr:cNvPr id="6723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695434</xdr:colOff>
      <xdr:row>4</xdr:row>
      <xdr:rowOff>238126</xdr:rowOff>
    </xdr:to>
    <xdr:sp macro="" textlink="">
      <xdr:nvSpPr>
        <xdr:cNvPr id="672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600184</xdr:colOff>
      <xdr:row>4</xdr:row>
      <xdr:rowOff>276226</xdr:rowOff>
    </xdr:to>
    <xdr:sp macro="" textlink="">
      <xdr:nvSpPr>
        <xdr:cNvPr id="6725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600184</xdr:colOff>
      <xdr:row>4</xdr:row>
      <xdr:rowOff>238126</xdr:rowOff>
    </xdr:to>
    <xdr:sp macro="" textlink="">
      <xdr:nvSpPr>
        <xdr:cNvPr id="672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600184</xdr:colOff>
      <xdr:row>4</xdr:row>
      <xdr:rowOff>238126</xdr:rowOff>
    </xdr:to>
    <xdr:sp macro="" textlink="">
      <xdr:nvSpPr>
        <xdr:cNvPr id="672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695434</xdr:colOff>
      <xdr:row>4</xdr:row>
      <xdr:rowOff>238126</xdr:rowOff>
    </xdr:to>
    <xdr:sp macro="" textlink="">
      <xdr:nvSpPr>
        <xdr:cNvPr id="6728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600184</xdr:colOff>
      <xdr:row>4</xdr:row>
      <xdr:rowOff>276226</xdr:rowOff>
    </xdr:to>
    <xdr:sp macro="" textlink="">
      <xdr:nvSpPr>
        <xdr:cNvPr id="6729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771634</xdr:colOff>
      <xdr:row>4</xdr:row>
      <xdr:rowOff>238126</xdr:rowOff>
    </xdr:to>
    <xdr:sp macro="" textlink="">
      <xdr:nvSpPr>
        <xdr:cNvPr id="6730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676384</xdr:colOff>
      <xdr:row>4</xdr:row>
      <xdr:rowOff>276226</xdr:rowOff>
    </xdr:to>
    <xdr:sp macro="" textlink="">
      <xdr:nvSpPr>
        <xdr:cNvPr id="6731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676384</xdr:colOff>
      <xdr:row>4</xdr:row>
      <xdr:rowOff>238126</xdr:rowOff>
    </xdr:to>
    <xdr:sp macro="" textlink="">
      <xdr:nvSpPr>
        <xdr:cNvPr id="6732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676384</xdr:colOff>
      <xdr:row>4</xdr:row>
      <xdr:rowOff>238126</xdr:rowOff>
    </xdr:to>
    <xdr:sp macro="" textlink="">
      <xdr:nvSpPr>
        <xdr:cNvPr id="6733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771634</xdr:colOff>
      <xdr:row>4</xdr:row>
      <xdr:rowOff>238126</xdr:rowOff>
    </xdr:to>
    <xdr:sp macro="" textlink="">
      <xdr:nvSpPr>
        <xdr:cNvPr id="6734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676384</xdr:colOff>
      <xdr:row>4</xdr:row>
      <xdr:rowOff>276226</xdr:rowOff>
    </xdr:to>
    <xdr:sp macro="" textlink="">
      <xdr:nvSpPr>
        <xdr:cNvPr id="6735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695434</xdr:colOff>
      <xdr:row>4</xdr:row>
      <xdr:rowOff>238126</xdr:rowOff>
    </xdr:to>
    <xdr:sp macro="" textlink="">
      <xdr:nvSpPr>
        <xdr:cNvPr id="673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600184</xdr:colOff>
      <xdr:row>4</xdr:row>
      <xdr:rowOff>276226</xdr:rowOff>
    </xdr:to>
    <xdr:sp macro="" textlink="">
      <xdr:nvSpPr>
        <xdr:cNvPr id="6737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600184</xdr:colOff>
      <xdr:row>4</xdr:row>
      <xdr:rowOff>238126</xdr:rowOff>
    </xdr:to>
    <xdr:sp macro="" textlink="">
      <xdr:nvSpPr>
        <xdr:cNvPr id="673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600184</xdr:colOff>
      <xdr:row>4</xdr:row>
      <xdr:rowOff>238126</xdr:rowOff>
    </xdr:to>
    <xdr:sp macro="" textlink="">
      <xdr:nvSpPr>
        <xdr:cNvPr id="673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695434</xdr:colOff>
      <xdr:row>4</xdr:row>
      <xdr:rowOff>238126</xdr:rowOff>
    </xdr:to>
    <xdr:sp macro="" textlink="">
      <xdr:nvSpPr>
        <xdr:cNvPr id="674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771634</xdr:colOff>
      <xdr:row>4</xdr:row>
      <xdr:rowOff>238126</xdr:rowOff>
    </xdr:to>
    <xdr:sp macro="" textlink="">
      <xdr:nvSpPr>
        <xdr:cNvPr id="6741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676384</xdr:colOff>
      <xdr:row>4</xdr:row>
      <xdr:rowOff>276226</xdr:rowOff>
    </xdr:to>
    <xdr:sp macro="" textlink="">
      <xdr:nvSpPr>
        <xdr:cNvPr id="6742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74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74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75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75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75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76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76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76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76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77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77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7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77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265076</xdr:colOff>
      <xdr:row>4</xdr:row>
      <xdr:rowOff>238126</xdr:rowOff>
    </xdr:to>
    <xdr:sp macro="" textlink="">
      <xdr:nvSpPr>
        <xdr:cNvPr id="677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179351</xdr:colOff>
      <xdr:row>4</xdr:row>
      <xdr:rowOff>276226</xdr:rowOff>
    </xdr:to>
    <xdr:sp macro="" textlink="">
      <xdr:nvSpPr>
        <xdr:cNvPr id="678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179351</xdr:colOff>
      <xdr:row>4</xdr:row>
      <xdr:rowOff>238126</xdr:rowOff>
    </xdr:to>
    <xdr:sp macro="" textlink="">
      <xdr:nvSpPr>
        <xdr:cNvPr id="678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179351</xdr:colOff>
      <xdr:row>4</xdr:row>
      <xdr:rowOff>238126</xdr:rowOff>
    </xdr:to>
    <xdr:sp macro="" textlink="">
      <xdr:nvSpPr>
        <xdr:cNvPr id="678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265076</xdr:colOff>
      <xdr:row>4</xdr:row>
      <xdr:rowOff>238126</xdr:rowOff>
    </xdr:to>
    <xdr:sp macro="" textlink="">
      <xdr:nvSpPr>
        <xdr:cNvPr id="678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179351</xdr:colOff>
      <xdr:row>4</xdr:row>
      <xdr:rowOff>276226</xdr:rowOff>
    </xdr:to>
    <xdr:sp macro="" textlink="">
      <xdr:nvSpPr>
        <xdr:cNvPr id="678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265076</xdr:colOff>
      <xdr:row>4</xdr:row>
      <xdr:rowOff>238126</xdr:rowOff>
    </xdr:to>
    <xdr:sp macro="" textlink="">
      <xdr:nvSpPr>
        <xdr:cNvPr id="678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255551</xdr:colOff>
      <xdr:row>4</xdr:row>
      <xdr:rowOff>276226</xdr:rowOff>
    </xdr:to>
    <xdr:sp macro="" textlink="">
      <xdr:nvSpPr>
        <xdr:cNvPr id="678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255551</xdr:colOff>
      <xdr:row>4</xdr:row>
      <xdr:rowOff>238126</xdr:rowOff>
    </xdr:to>
    <xdr:sp macro="" textlink="">
      <xdr:nvSpPr>
        <xdr:cNvPr id="678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255551</xdr:colOff>
      <xdr:row>4</xdr:row>
      <xdr:rowOff>238126</xdr:rowOff>
    </xdr:to>
    <xdr:sp macro="" textlink="">
      <xdr:nvSpPr>
        <xdr:cNvPr id="678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265076</xdr:colOff>
      <xdr:row>4</xdr:row>
      <xdr:rowOff>238126</xdr:rowOff>
    </xdr:to>
    <xdr:sp macro="" textlink="">
      <xdr:nvSpPr>
        <xdr:cNvPr id="678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255551</xdr:colOff>
      <xdr:row>4</xdr:row>
      <xdr:rowOff>276226</xdr:rowOff>
    </xdr:to>
    <xdr:sp macro="" textlink="">
      <xdr:nvSpPr>
        <xdr:cNvPr id="679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265076</xdr:colOff>
      <xdr:row>4</xdr:row>
      <xdr:rowOff>238126</xdr:rowOff>
    </xdr:to>
    <xdr:sp macro="" textlink="">
      <xdr:nvSpPr>
        <xdr:cNvPr id="679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179351</xdr:colOff>
      <xdr:row>4</xdr:row>
      <xdr:rowOff>276226</xdr:rowOff>
    </xdr:to>
    <xdr:sp macro="" textlink="">
      <xdr:nvSpPr>
        <xdr:cNvPr id="679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179351</xdr:colOff>
      <xdr:row>4</xdr:row>
      <xdr:rowOff>238126</xdr:rowOff>
    </xdr:to>
    <xdr:sp macro="" textlink="">
      <xdr:nvSpPr>
        <xdr:cNvPr id="679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179351</xdr:colOff>
      <xdr:row>4</xdr:row>
      <xdr:rowOff>238126</xdr:rowOff>
    </xdr:to>
    <xdr:sp macro="" textlink="">
      <xdr:nvSpPr>
        <xdr:cNvPr id="679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265076</xdr:colOff>
      <xdr:row>4</xdr:row>
      <xdr:rowOff>238126</xdr:rowOff>
    </xdr:to>
    <xdr:sp macro="" textlink="">
      <xdr:nvSpPr>
        <xdr:cNvPr id="679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179351</xdr:colOff>
      <xdr:row>4</xdr:row>
      <xdr:rowOff>276226</xdr:rowOff>
    </xdr:to>
    <xdr:sp macro="" textlink="">
      <xdr:nvSpPr>
        <xdr:cNvPr id="679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265076</xdr:colOff>
      <xdr:row>4</xdr:row>
      <xdr:rowOff>238126</xdr:rowOff>
    </xdr:to>
    <xdr:sp macro="" textlink="">
      <xdr:nvSpPr>
        <xdr:cNvPr id="679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255551</xdr:colOff>
      <xdr:row>4</xdr:row>
      <xdr:rowOff>276226</xdr:rowOff>
    </xdr:to>
    <xdr:sp macro="" textlink="">
      <xdr:nvSpPr>
        <xdr:cNvPr id="679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255551</xdr:colOff>
      <xdr:row>4</xdr:row>
      <xdr:rowOff>238126</xdr:rowOff>
    </xdr:to>
    <xdr:sp macro="" textlink="">
      <xdr:nvSpPr>
        <xdr:cNvPr id="679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255551</xdr:colOff>
      <xdr:row>4</xdr:row>
      <xdr:rowOff>238126</xdr:rowOff>
    </xdr:to>
    <xdr:sp macro="" textlink="">
      <xdr:nvSpPr>
        <xdr:cNvPr id="680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265076</xdr:colOff>
      <xdr:row>4</xdr:row>
      <xdr:rowOff>238126</xdr:rowOff>
    </xdr:to>
    <xdr:sp macro="" textlink="">
      <xdr:nvSpPr>
        <xdr:cNvPr id="680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255551</xdr:colOff>
      <xdr:row>4</xdr:row>
      <xdr:rowOff>276226</xdr:rowOff>
    </xdr:to>
    <xdr:sp macro="" textlink="">
      <xdr:nvSpPr>
        <xdr:cNvPr id="680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265076</xdr:colOff>
      <xdr:row>4</xdr:row>
      <xdr:rowOff>238126</xdr:rowOff>
    </xdr:to>
    <xdr:sp macro="" textlink="">
      <xdr:nvSpPr>
        <xdr:cNvPr id="680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179351</xdr:colOff>
      <xdr:row>4</xdr:row>
      <xdr:rowOff>276226</xdr:rowOff>
    </xdr:to>
    <xdr:sp macro="" textlink="">
      <xdr:nvSpPr>
        <xdr:cNvPr id="680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179351</xdr:colOff>
      <xdr:row>4</xdr:row>
      <xdr:rowOff>238126</xdr:rowOff>
    </xdr:to>
    <xdr:sp macro="" textlink="">
      <xdr:nvSpPr>
        <xdr:cNvPr id="680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179351</xdr:colOff>
      <xdr:row>4</xdr:row>
      <xdr:rowOff>238126</xdr:rowOff>
    </xdr:to>
    <xdr:sp macro="" textlink="">
      <xdr:nvSpPr>
        <xdr:cNvPr id="680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265076</xdr:colOff>
      <xdr:row>4</xdr:row>
      <xdr:rowOff>238126</xdr:rowOff>
    </xdr:to>
    <xdr:sp macro="" textlink="">
      <xdr:nvSpPr>
        <xdr:cNvPr id="680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179351</xdr:colOff>
      <xdr:row>4</xdr:row>
      <xdr:rowOff>276226</xdr:rowOff>
    </xdr:to>
    <xdr:sp macro="" textlink="">
      <xdr:nvSpPr>
        <xdr:cNvPr id="680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265076</xdr:colOff>
      <xdr:row>4</xdr:row>
      <xdr:rowOff>238126</xdr:rowOff>
    </xdr:to>
    <xdr:sp macro="" textlink="">
      <xdr:nvSpPr>
        <xdr:cNvPr id="680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255551</xdr:colOff>
      <xdr:row>4</xdr:row>
      <xdr:rowOff>276226</xdr:rowOff>
    </xdr:to>
    <xdr:sp macro="" textlink="">
      <xdr:nvSpPr>
        <xdr:cNvPr id="681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255551</xdr:colOff>
      <xdr:row>4</xdr:row>
      <xdr:rowOff>238126</xdr:rowOff>
    </xdr:to>
    <xdr:sp macro="" textlink="">
      <xdr:nvSpPr>
        <xdr:cNvPr id="681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255551</xdr:colOff>
      <xdr:row>4</xdr:row>
      <xdr:rowOff>238126</xdr:rowOff>
    </xdr:to>
    <xdr:sp macro="" textlink="">
      <xdr:nvSpPr>
        <xdr:cNvPr id="681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265076</xdr:colOff>
      <xdr:row>4</xdr:row>
      <xdr:rowOff>238126</xdr:rowOff>
    </xdr:to>
    <xdr:sp macro="" textlink="">
      <xdr:nvSpPr>
        <xdr:cNvPr id="681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1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1241742</xdr:colOff>
      <xdr:row>4</xdr:row>
      <xdr:rowOff>276226</xdr:rowOff>
    </xdr:to>
    <xdr:sp macro="" textlink="">
      <xdr:nvSpPr>
        <xdr:cNvPr id="681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1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1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1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1241742</xdr:colOff>
      <xdr:row>4</xdr:row>
      <xdr:rowOff>276226</xdr:rowOff>
    </xdr:to>
    <xdr:sp macro="" textlink="">
      <xdr:nvSpPr>
        <xdr:cNvPr id="681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2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1241742</xdr:colOff>
      <xdr:row>4</xdr:row>
      <xdr:rowOff>276226</xdr:rowOff>
    </xdr:to>
    <xdr:sp macro="" textlink="">
      <xdr:nvSpPr>
        <xdr:cNvPr id="682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2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2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2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1241742</xdr:colOff>
      <xdr:row>4</xdr:row>
      <xdr:rowOff>276226</xdr:rowOff>
    </xdr:to>
    <xdr:sp macro="" textlink="">
      <xdr:nvSpPr>
        <xdr:cNvPr id="682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2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1241742</xdr:colOff>
      <xdr:row>4</xdr:row>
      <xdr:rowOff>276226</xdr:rowOff>
    </xdr:to>
    <xdr:sp macro="" textlink="">
      <xdr:nvSpPr>
        <xdr:cNvPr id="682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2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2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3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1241742</xdr:colOff>
      <xdr:row>4</xdr:row>
      <xdr:rowOff>276226</xdr:rowOff>
    </xdr:to>
    <xdr:sp macro="" textlink="">
      <xdr:nvSpPr>
        <xdr:cNvPr id="683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3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1241742</xdr:colOff>
      <xdr:row>4</xdr:row>
      <xdr:rowOff>276226</xdr:rowOff>
    </xdr:to>
    <xdr:sp macro="" textlink="">
      <xdr:nvSpPr>
        <xdr:cNvPr id="683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3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3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3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1241742</xdr:colOff>
      <xdr:row>4</xdr:row>
      <xdr:rowOff>276226</xdr:rowOff>
    </xdr:to>
    <xdr:sp macro="" textlink="">
      <xdr:nvSpPr>
        <xdr:cNvPr id="683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3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1241742</xdr:colOff>
      <xdr:row>4</xdr:row>
      <xdr:rowOff>276226</xdr:rowOff>
    </xdr:to>
    <xdr:sp macro="" textlink="">
      <xdr:nvSpPr>
        <xdr:cNvPr id="683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4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4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4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1241742</xdr:colOff>
      <xdr:row>4</xdr:row>
      <xdr:rowOff>276226</xdr:rowOff>
    </xdr:to>
    <xdr:sp macro="" textlink="">
      <xdr:nvSpPr>
        <xdr:cNvPr id="684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4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1241742</xdr:colOff>
      <xdr:row>4</xdr:row>
      <xdr:rowOff>276226</xdr:rowOff>
    </xdr:to>
    <xdr:sp macro="" textlink="">
      <xdr:nvSpPr>
        <xdr:cNvPr id="684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4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4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1241742</xdr:colOff>
      <xdr:row>4</xdr:row>
      <xdr:rowOff>238126</xdr:rowOff>
    </xdr:to>
    <xdr:sp macro="" textlink="">
      <xdr:nvSpPr>
        <xdr:cNvPr id="684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1241742</xdr:colOff>
      <xdr:row>4</xdr:row>
      <xdr:rowOff>276226</xdr:rowOff>
    </xdr:to>
    <xdr:sp macro="" textlink="">
      <xdr:nvSpPr>
        <xdr:cNvPr id="684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1204510</xdr:colOff>
      <xdr:row>4</xdr:row>
      <xdr:rowOff>276226</xdr:rowOff>
    </xdr:to>
    <xdr:sp macro="" textlink="">
      <xdr:nvSpPr>
        <xdr:cNvPr id="685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1204510</xdr:colOff>
      <xdr:row>4</xdr:row>
      <xdr:rowOff>276226</xdr:rowOff>
    </xdr:to>
    <xdr:sp macro="" textlink="">
      <xdr:nvSpPr>
        <xdr:cNvPr id="685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1204510</xdr:colOff>
      <xdr:row>4</xdr:row>
      <xdr:rowOff>276226</xdr:rowOff>
    </xdr:to>
    <xdr:sp macro="" textlink="">
      <xdr:nvSpPr>
        <xdr:cNvPr id="685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1204510</xdr:colOff>
      <xdr:row>4</xdr:row>
      <xdr:rowOff>276226</xdr:rowOff>
    </xdr:to>
    <xdr:sp macro="" textlink="">
      <xdr:nvSpPr>
        <xdr:cNvPr id="686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1204510</xdr:colOff>
      <xdr:row>4</xdr:row>
      <xdr:rowOff>276226</xdr:rowOff>
    </xdr:to>
    <xdr:sp macro="" textlink="">
      <xdr:nvSpPr>
        <xdr:cNvPr id="686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1204510</xdr:colOff>
      <xdr:row>4</xdr:row>
      <xdr:rowOff>276226</xdr:rowOff>
    </xdr:to>
    <xdr:sp macro="" textlink="">
      <xdr:nvSpPr>
        <xdr:cNvPr id="686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1204510</xdr:colOff>
      <xdr:row>4</xdr:row>
      <xdr:rowOff>276226</xdr:rowOff>
    </xdr:to>
    <xdr:sp macro="" textlink="">
      <xdr:nvSpPr>
        <xdr:cNvPr id="686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1204510</xdr:colOff>
      <xdr:row>4</xdr:row>
      <xdr:rowOff>276226</xdr:rowOff>
    </xdr:to>
    <xdr:sp macro="" textlink="">
      <xdr:nvSpPr>
        <xdr:cNvPr id="687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1204510</xdr:colOff>
      <xdr:row>4</xdr:row>
      <xdr:rowOff>276226</xdr:rowOff>
    </xdr:to>
    <xdr:sp macro="" textlink="">
      <xdr:nvSpPr>
        <xdr:cNvPr id="687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1204510</xdr:colOff>
      <xdr:row>4</xdr:row>
      <xdr:rowOff>276226</xdr:rowOff>
    </xdr:to>
    <xdr:sp macro="" textlink="">
      <xdr:nvSpPr>
        <xdr:cNvPr id="687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1204510</xdr:colOff>
      <xdr:row>4</xdr:row>
      <xdr:rowOff>276226</xdr:rowOff>
    </xdr:to>
    <xdr:sp macro="" textlink="">
      <xdr:nvSpPr>
        <xdr:cNvPr id="688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1204510</xdr:colOff>
      <xdr:row>4</xdr:row>
      <xdr:rowOff>238126</xdr:rowOff>
    </xdr:to>
    <xdr:sp macro="" textlink="">
      <xdr:nvSpPr>
        <xdr:cNvPr id="68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1204510</xdr:colOff>
      <xdr:row>4</xdr:row>
      <xdr:rowOff>276226</xdr:rowOff>
    </xdr:to>
    <xdr:sp macro="" textlink="">
      <xdr:nvSpPr>
        <xdr:cNvPr id="688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274603</xdr:colOff>
      <xdr:row>4</xdr:row>
      <xdr:rowOff>238126</xdr:rowOff>
    </xdr:to>
    <xdr:sp macro="" textlink="">
      <xdr:nvSpPr>
        <xdr:cNvPr id="688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179353</xdr:colOff>
      <xdr:row>4</xdr:row>
      <xdr:rowOff>276226</xdr:rowOff>
    </xdr:to>
    <xdr:sp macro="" textlink="">
      <xdr:nvSpPr>
        <xdr:cNvPr id="688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179353</xdr:colOff>
      <xdr:row>4</xdr:row>
      <xdr:rowOff>238126</xdr:rowOff>
    </xdr:to>
    <xdr:sp macro="" textlink="">
      <xdr:nvSpPr>
        <xdr:cNvPr id="688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179353</xdr:colOff>
      <xdr:row>4</xdr:row>
      <xdr:rowOff>238126</xdr:rowOff>
    </xdr:to>
    <xdr:sp macro="" textlink="">
      <xdr:nvSpPr>
        <xdr:cNvPr id="688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274603</xdr:colOff>
      <xdr:row>4</xdr:row>
      <xdr:rowOff>238126</xdr:rowOff>
    </xdr:to>
    <xdr:sp macro="" textlink="">
      <xdr:nvSpPr>
        <xdr:cNvPr id="689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179353</xdr:colOff>
      <xdr:row>4</xdr:row>
      <xdr:rowOff>276226</xdr:rowOff>
    </xdr:to>
    <xdr:sp macro="" textlink="">
      <xdr:nvSpPr>
        <xdr:cNvPr id="689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350803</xdr:colOff>
      <xdr:row>4</xdr:row>
      <xdr:rowOff>238126</xdr:rowOff>
    </xdr:to>
    <xdr:sp macro="" textlink="">
      <xdr:nvSpPr>
        <xdr:cNvPr id="6892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255553</xdr:colOff>
      <xdr:row>4</xdr:row>
      <xdr:rowOff>276226</xdr:rowOff>
    </xdr:to>
    <xdr:sp macro="" textlink="">
      <xdr:nvSpPr>
        <xdr:cNvPr id="689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255553</xdr:colOff>
      <xdr:row>4</xdr:row>
      <xdr:rowOff>238126</xdr:rowOff>
    </xdr:to>
    <xdr:sp macro="" textlink="">
      <xdr:nvSpPr>
        <xdr:cNvPr id="689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255553</xdr:colOff>
      <xdr:row>4</xdr:row>
      <xdr:rowOff>238126</xdr:rowOff>
    </xdr:to>
    <xdr:sp macro="" textlink="">
      <xdr:nvSpPr>
        <xdr:cNvPr id="689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350803</xdr:colOff>
      <xdr:row>4</xdr:row>
      <xdr:rowOff>238126</xdr:rowOff>
    </xdr:to>
    <xdr:sp macro="" textlink="">
      <xdr:nvSpPr>
        <xdr:cNvPr id="6896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255553</xdr:colOff>
      <xdr:row>4</xdr:row>
      <xdr:rowOff>276226</xdr:rowOff>
    </xdr:to>
    <xdr:sp macro="" textlink="">
      <xdr:nvSpPr>
        <xdr:cNvPr id="689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274603</xdr:colOff>
      <xdr:row>4</xdr:row>
      <xdr:rowOff>238126</xdr:rowOff>
    </xdr:to>
    <xdr:sp macro="" textlink="">
      <xdr:nvSpPr>
        <xdr:cNvPr id="689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179353</xdr:colOff>
      <xdr:row>4</xdr:row>
      <xdr:rowOff>276226</xdr:rowOff>
    </xdr:to>
    <xdr:sp macro="" textlink="">
      <xdr:nvSpPr>
        <xdr:cNvPr id="689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179353</xdr:colOff>
      <xdr:row>4</xdr:row>
      <xdr:rowOff>238126</xdr:rowOff>
    </xdr:to>
    <xdr:sp macro="" textlink="">
      <xdr:nvSpPr>
        <xdr:cNvPr id="690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179353</xdr:colOff>
      <xdr:row>4</xdr:row>
      <xdr:rowOff>238126</xdr:rowOff>
    </xdr:to>
    <xdr:sp macro="" textlink="">
      <xdr:nvSpPr>
        <xdr:cNvPr id="690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274603</xdr:colOff>
      <xdr:row>4</xdr:row>
      <xdr:rowOff>238126</xdr:rowOff>
    </xdr:to>
    <xdr:sp macro="" textlink="">
      <xdr:nvSpPr>
        <xdr:cNvPr id="6902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179353</xdr:colOff>
      <xdr:row>4</xdr:row>
      <xdr:rowOff>276226</xdr:rowOff>
    </xdr:to>
    <xdr:sp macro="" textlink="">
      <xdr:nvSpPr>
        <xdr:cNvPr id="690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350803</xdr:colOff>
      <xdr:row>4</xdr:row>
      <xdr:rowOff>238126</xdr:rowOff>
    </xdr:to>
    <xdr:sp macro="" textlink="">
      <xdr:nvSpPr>
        <xdr:cNvPr id="6904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255553</xdr:colOff>
      <xdr:row>4</xdr:row>
      <xdr:rowOff>276226</xdr:rowOff>
    </xdr:to>
    <xdr:sp macro="" textlink="">
      <xdr:nvSpPr>
        <xdr:cNvPr id="690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255553</xdr:colOff>
      <xdr:row>4</xdr:row>
      <xdr:rowOff>238126</xdr:rowOff>
    </xdr:to>
    <xdr:sp macro="" textlink="">
      <xdr:nvSpPr>
        <xdr:cNvPr id="690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255553</xdr:colOff>
      <xdr:row>4</xdr:row>
      <xdr:rowOff>238126</xdr:rowOff>
    </xdr:to>
    <xdr:sp macro="" textlink="">
      <xdr:nvSpPr>
        <xdr:cNvPr id="690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350803</xdr:colOff>
      <xdr:row>4</xdr:row>
      <xdr:rowOff>238126</xdr:rowOff>
    </xdr:to>
    <xdr:sp macro="" textlink="">
      <xdr:nvSpPr>
        <xdr:cNvPr id="6908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255553</xdr:colOff>
      <xdr:row>4</xdr:row>
      <xdr:rowOff>276226</xdr:rowOff>
    </xdr:to>
    <xdr:sp macro="" textlink="">
      <xdr:nvSpPr>
        <xdr:cNvPr id="690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274603</xdr:colOff>
      <xdr:row>4</xdr:row>
      <xdr:rowOff>238126</xdr:rowOff>
    </xdr:to>
    <xdr:sp macro="" textlink="">
      <xdr:nvSpPr>
        <xdr:cNvPr id="691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179353</xdr:colOff>
      <xdr:row>4</xdr:row>
      <xdr:rowOff>276226</xdr:rowOff>
    </xdr:to>
    <xdr:sp macro="" textlink="">
      <xdr:nvSpPr>
        <xdr:cNvPr id="691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179353</xdr:colOff>
      <xdr:row>4</xdr:row>
      <xdr:rowOff>238126</xdr:rowOff>
    </xdr:to>
    <xdr:sp macro="" textlink="">
      <xdr:nvSpPr>
        <xdr:cNvPr id="691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179353</xdr:colOff>
      <xdr:row>4</xdr:row>
      <xdr:rowOff>238126</xdr:rowOff>
    </xdr:to>
    <xdr:sp macro="" textlink="">
      <xdr:nvSpPr>
        <xdr:cNvPr id="691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274603</xdr:colOff>
      <xdr:row>4</xdr:row>
      <xdr:rowOff>238126</xdr:rowOff>
    </xdr:to>
    <xdr:sp macro="" textlink="">
      <xdr:nvSpPr>
        <xdr:cNvPr id="691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1</xdr:row>
      <xdr:rowOff>303901</xdr:rowOff>
    </xdr:from>
    <xdr:to>
      <xdr:col>15</xdr:col>
      <xdr:colOff>49953</xdr:colOff>
      <xdr:row>4</xdr:row>
      <xdr:rowOff>284852</xdr:rowOff>
    </xdr:to>
    <xdr:sp macro="" textlink="">
      <xdr:nvSpPr>
        <xdr:cNvPr id="6915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350803</xdr:colOff>
      <xdr:row>4</xdr:row>
      <xdr:rowOff>238126</xdr:rowOff>
    </xdr:to>
    <xdr:sp macro="" textlink="">
      <xdr:nvSpPr>
        <xdr:cNvPr id="6916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255553</xdr:colOff>
      <xdr:row>4</xdr:row>
      <xdr:rowOff>276226</xdr:rowOff>
    </xdr:to>
    <xdr:sp macro="" textlink="">
      <xdr:nvSpPr>
        <xdr:cNvPr id="691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91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92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92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92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93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93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93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94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94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94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94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1204509</xdr:colOff>
      <xdr:row>4</xdr:row>
      <xdr:rowOff>238126</xdr:rowOff>
    </xdr:to>
    <xdr:sp macro="" textlink="">
      <xdr:nvSpPr>
        <xdr:cNvPr id="69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1204509</xdr:colOff>
      <xdr:row>4</xdr:row>
      <xdr:rowOff>276226</xdr:rowOff>
    </xdr:to>
    <xdr:sp macro="" textlink="">
      <xdr:nvSpPr>
        <xdr:cNvPr id="695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66785</xdr:colOff>
      <xdr:row>4</xdr:row>
      <xdr:rowOff>238126</xdr:rowOff>
    </xdr:to>
    <xdr:sp macro="" textlink="">
      <xdr:nvSpPr>
        <xdr:cNvPr id="6954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1221691</xdr:colOff>
      <xdr:row>4</xdr:row>
      <xdr:rowOff>276226</xdr:rowOff>
    </xdr:to>
    <xdr:sp macro="" textlink="">
      <xdr:nvSpPr>
        <xdr:cNvPr id="695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1221691</xdr:colOff>
      <xdr:row>4</xdr:row>
      <xdr:rowOff>238126</xdr:rowOff>
    </xdr:to>
    <xdr:sp macro="" textlink="">
      <xdr:nvSpPr>
        <xdr:cNvPr id="695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1221691</xdr:colOff>
      <xdr:row>4</xdr:row>
      <xdr:rowOff>238126</xdr:rowOff>
    </xdr:to>
    <xdr:sp macro="" textlink="">
      <xdr:nvSpPr>
        <xdr:cNvPr id="695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66785</xdr:colOff>
      <xdr:row>4</xdr:row>
      <xdr:rowOff>238126</xdr:rowOff>
    </xdr:to>
    <xdr:sp macro="" textlink="">
      <xdr:nvSpPr>
        <xdr:cNvPr id="6958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1221691</xdr:colOff>
      <xdr:row>4</xdr:row>
      <xdr:rowOff>276226</xdr:rowOff>
    </xdr:to>
    <xdr:sp macro="" textlink="">
      <xdr:nvSpPr>
        <xdr:cNvPr id="695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142985</xdr:colOff>
      <xdr:row>4</xdr:row>
      <xdr:rowOff>238126</xdr:rowOff>
    </xdr:to>
    <xdr:sp macro="" textlink="">
      <xdr:nvSpPr>
        <xdr:cNvPr id="6960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47735</xdr:colOff>
      <xdr:row>4</xdr:row>
      <xdr:rowOff>276226</xdr:rowOff>
    </xdr:to>
    <xdr:sp macro="" textlink="">
      <xdr:nvSpPr>
        <xdr:cNvPr id="6961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47735</xdr:colOff>
      <xdr:row>4</xdr:row>
      <xdr:rowOff>238126</xdr:rowOff>
    </xdr:to>
    <xdr:sp macro="" textlink="">
      <xdr:nvSpPr>
        <xdr:cNvPr id="6962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47735</xdr:colOff>
      <xdr:row>4</xdr:row>
      <xdr:rowOff>238126</xdr:rowOff>
    </xdr:to>
    <xdr:sp macro="" textlink="">
      <xdr:nvSpPr>
        <xdr:cNvPr id="6963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142985</xdr:colOff>
      <xdr:row>4</xdr:row>
      <xdr:rowOff>238126</xdr:rowOff>
    </xdr:to>
    <xdr:sp macro="" textlink="">
      <xdr:nvSpPr>
        <xdr:cNvPr id="6964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47735</xdr:colOff>
      <xdr:row>4</xdr:row>
      <xdr:rowOff>276226</xdr:rowOff>
    </xdr:to>
    <xdr:sp macro="" textlink="">
      <xdr:nvSpPr>
        <xdr:cNvPr id="6965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66785</xdr:colOff>
      <xdr:row>4</xdr:row>
      <xdr:rowOff>238126</xdr:rowOff>
    </xdr:to>
    <xdr:sp macro="" textlink="">
      <xdr:nvSpPr>
        <xdr:cNvPr id="6966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1221691</xdr:colOff>
      <xdr:row>4</xdr:row>
      <xdr:rowOff>276226</xdr:rowOff>
    </xdr:to>
    <xdr:sp macro="" textlink="">
      <xdr:nvSpPr>
        <xdr:cNvPr id="696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1221691</xdr:colOff>
      <xdr:row>4</xdr:row>
      <xdr:rowOff>238126</xdr:rowOff>
    </xdr:to>
    <xdr:sp macro="" textlink="">
      <xdr:nvSpPr>
        <xdr:cNvPr id="696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1221691</xdr:colOff>
      <xdr:row>4</xdr:row>
      <xdr:rowOff>238126</xdr:rowOff>
    </xdr:to>
    <xdr:sp macro="" textlink="">
      <xdr:nvSpPr>
        <xdr:cNvPr id="696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66785</xdr:colOff>
      <xdr:row>4</xdr:row>
      <xdr:rowOff>238126</xdr:rowOff>
    </xdr:to>
    <xdr:sp macro="" textlink="">
      <xdr:nvSpPr>
        <xdr:cNvPr id="6970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1221691</xdr:colOff>
      <xdr:row>4</xdr:row>
      <xdr:rowOff>276226</xdr:rowOff>
    </xdr:to>
    <xdr:sp macro="" textlink="">
      <xdr:nvSpPr>
        <xdr:cNvPr id="6971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142985</xdr:colOff>
      <xdr:row>4</xdr:row>
      <xdr:rowOff>238126</xdr:rowOff>
    </xdr:to>
    <xdr:sp macro="" textlink="">
      <xdr:nvSpPr>
        <xdr:cNvPr id="6972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47735</xdr:colOff>
      <xdr:row>4</xdr:row>
      <xdr:rowOff>276226</xdr:rowOff>
    </xdr:to>
    <xdr:sp macro="" textlink="">
      <xdr:nvSpPr>
        <xdr:cNvPr id="6973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47735</xdr:colOff>
      <xdr:row>4</xdr:row>
      <xdr:rowOff>238126</xdr:rowOff>
    </xdr:to>
    <xdr:sp macro="" textlink="">
      <xdr:nvSpPr>
        <xdr:cNvPr id="6974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47735</xdr:colOff>
      <xdr:row>4</xdr:row>
      <xdr:rowOff>238126</xdr:rowOff>
    </xdr:to>
    <xdr:sp macro="" textlink="">
      <xdr:nvSpPr>
        <xdr:cNvPr id="6975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142985</xdr:colOff>
      <xdr:row>4</xdr:row>
      <xdr:rowOff>238126</xdr:rowOff>
    </xdr:to>
    <xdr:sp macro="" textlink="">
      <xdr:nvSpPr>
        <xdr:cNvPr id="6976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47735</xdr:colOff>
      <xdr:row>4</xdr:row>
      <xdr:rowOff>276226</xdr:rowOff>
    </xdr:to>
    <xdr:sp macro="" textlink="">
      <xdr:nvSpPr>
        <xdr:cNvPr id="6977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66785</xdr:colOff>
      <xdr:row>4</xdr:row>
      <xdr:rowOff>238126</xdr:rowOff>
    </xdr:to>
    <xdr:sp macro="" textlink="">
      <xdr:nvSpPr>
        <xdr:cNvPr id="6978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1221691</xdr:colOff>
      <xdr:row>4</xdr:row>
      <xdr:rowOff>276226</xdr:rowOff>
    </xdr:to>
    <xdr:sp macro="" textlink="">
      <xdr:nvSpPr>
        <xdr:cNvPr id="697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1221691</xdr:colOff>
      <xdr:row>4</xdr:row>
      <xdr:rowOff>238126</xdr:rowOff>
    </xdr:to>
    <xdr:sp macro="" textlink="">
      <xdr:nvSpPr>
        <xdr:cNvPr id="698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1221691</xdr:colOff>
      <xdr:row>4</xdr:row>
      <xdr:rowOff>238126</xdr:rowOff>
    </xdr:to>
    <xdr:sp macro="" textlink="">
      <xdr:nvSpPr>
        <xdr:cNvPr id="698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1221691</xdr:colOff>
      <xdr:row>4</xdr:row>
      <xdr:rowOff>276226</xdr:rowOff>
    </xdr:to>
    <xdr:sp macro="" textlink="">
      <xdr:nvSpPr>
        <xdr:cNvPr id="698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142985</xdr:colOff>
      <xdr:row>4</xdr:row>
      <xdr:rowOff>238126</xdr:rowOff>
    </xdr:to>
    <xdr:sp macro="" textlink="">
      <xdr:nvSpPr>
        <xdr:cNvPr id="6983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16</xdr:col>
      <xdr:colOff>47735</xdr:colOff>
      <xdr:row>4</xdr:row>
      <xdr:rowOff>276226</xdr:rowOff>
    </xdr:to>
    <xdr:sp macro="" textlink="">
      <xdr:nvSpPr>
        <xdr:cNvPr id="6984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16</xdr:col>
      <xdr:colOff>47735</xdr:colOff>
      <xdr:row>4</xdr:row>
      <xdr:rowOff>238126</xdr:rowOff>
    </xdr:to>
    <xdr:sp macro="" textlink="">
      <xdr:nvSpPr>
        <xdr:cNvPr id="6985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698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910070</xdr:colOff>
      <xdr:row>4</xdr:row>
      <xdr:rowOff>276226</xdr:rowOff>
    </xdr:to>
    <xdr:sp macro="" textlink="">
      <xdr:nvSpPr>
        <xdr:cNvPr id="698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698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698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699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910070</xdr:colOff>
      <xdr:row>4</xdr:row>
      <xdr:rowOff>276226</xdr:rowOff>
    </xdr:to>
    <xdr:sp macro="" textlink="">
      <xdr:nvSpPr>
        <xdr:cNvPr id="699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699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910070</xdr:colOff>
      <xdr:row>4</xdr:row>
      <xdr:rowOff>276226</xdr:rowOff>
    </xdr:to>
    <xdr:sp macro="" textlink="">
      <xdr:nvSpPr>
        <xdr:cNvPr id="699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699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699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699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910070</xdr:colOff>
      <xdr:row>4</xdr:row>
      <xdr:rowOff>276226</xdr:rowOff>
    </xdr:to>
    <xdr:sp macro="" textlink="">
      <xdr:nvSpPr>
        <xdr:cNvPr id="699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699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910070</xdr:colOff>
      <xdr:row>4</xdr:row>
      <xdr:rowOff>276226</xdr:rowOff>
    </xdr:to>
    <xdr:sp macro="" textlink="">
      <xdr:nvSpPr>
        <xdr:cNvPr id="699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700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700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700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910070</xdr:colOff>
      <xdr:row>4</xdr:row>
      <xdr:rowOff>276226</xdr:rowOff>
    </xdr:to>
    <xdr:sp macro="" textlink="">
      <xdr:nvSpPr>
        <xdr:cNvPr id="700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700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910070</xdr:colOff>
      <xdr:row>4</xdr:row>
      <xdr:rowOff>276226</xdr:rowOff>
    </xdr:to>
    <xdr:sp macro="" textlink="">
      <xdr:nvSpPr>
        <xdr:cNvPr id="700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700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700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700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910070</xdr:colOff>
      <xdr:row>4</xdr:row>
      <xdr:rowOff>276226</xdr:rowOff>
    </xdr:to>
    <xdr:sp macro="" textlink="">
      <xdr:nvSpPr>
        <xdr:cNvPr id="700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701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910070</xdr:colOff>
      <xdr:row>4</xdr:row>
      <xdr:rowOff>276226</xdr:rowOff>
    </xdr:to>
    <xdr:sp macro="" textlink="">
      <xdr:nvSpPr>
        <xdr:cNvPr id="701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701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701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701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910070</xdr:colOff>
      <xdr:row>4</xdr:row>
      <xdr:rowOff>276226</xdr:rowOff>
    </xdr:to>
    <xdr:sp macro="" textlink="">
      <xdr:nvSpPr>
        <xdr:cNvPr id="701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701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910070</xdr:colOff>
      <xdr:row>4</xdr:row>
      <xdr:rowOff>276226</xdr:rowOff>
    </xdr:to>
    <xdr:sp macro="" textlink="">
      <xdr:nvSpPr>
        <xdr:cNvPr id="701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701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910070</xdr:colOff>
      <xdr:row>4</xdr:row>
      <xdr:rowOff>238126</xdr:rowOff>
    </xdr:to>
    <xdr:sp macro="" textlink="">
      <xdr:nvSpPr>
        <xdr:cNvPr id="701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1202639</xdr:colOff>
      <xdr:row>4</xdr:row>
      <xdr:rowOff>238126</xdr:rowOff>
    </xdr:to>
    <xdr:sp macro="" textlink="">
      <xdr:nvSpPr>
        <xdr:cNvPr id="70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1126439</xdr:colOff>
      <xdr:row>4</xdr:row>
      <xdr:rowOff>276226</xdr:rowOff>
    </xdr:to>
    <xdr:sp macro="" textlink="">
      <xdr:nvSpPr>
        <xdr:cNvPr id="702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1126439</xdr:colOff>
      <xdr:row>4</xdr:row>
      <xdr:rowOff>238126</xdr:rowOff>
    </xdr:to>
    <xdr:sp macro="" textlink="">
      <xdr:nvSpPr>
        <xdr:cNvPr id="702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1126439</xdr:colOff>
      <xdr:row>4</xdr:row>
      <xdr:rowOff>238126</xdr:rowOff>
    </xdr:to>
    <xdr:sp macro="" textlink="">
      <xdr:nvSpPr>
        <xdr:cNvPr id="702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1202639</xdr:colOff>
      <xdr:row>4</xdr:row>
      <xdr:rowOff>238126</xdr:rowOff>
    </xdr:to>
    <xdr:sp macro="" textlink="">
      <xdr:nvSpPr>
        <xdr:cNvPr id="70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1126439</xdr:colOff>
      <xdr:row>4</xdr:row>
      <xdr:rowOff>276226</xdr:rowOff>
    </xdr:to>
    <xdr:sp macro="" textlink="">
      <xdr:nvSpPr>
        <xdr:cNvPr id="702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1202639</xdr:colOff>
      <xdr:row>4</xdr:row>
      <xdr:rowOff>238126</xdr:rowOff>
    </xdr:to>
    <xdr:sp macro="" textlink="">
      <xdr:nvSpPr>
        <xdr:cNvPr id="70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1202639</xdr:colOff>
      <xdr:row>4</xdr:row>
      <xdr:rowOff>276226</xdr:rowOff>
    </xdr:to>
    <xdr:sp macro="" textlink="">
      <xdr:nvSpPr>
        <xdr:cNvPr id="7027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1202639</xdr:colOff>
      <xdr:row>4</xdr:row>
      <xdr:rowOff>238126</xdr:rowOff>
    </xdr:to>
    <xdr:sp macro="" textlink="">
      <xdr:nvSpPr>
        <xdr:cNvPr id="70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1202639</xdr:colOff>
      <xdr:row>4</xdr:row>
      <xdr:rowOff>238126</xdr:rowOff>
    </xdr:to>
    <xdr:sp macro="" textlink="">
      <xdr:nvSpPr>
        <xdr:cNvPr id="70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1202639</xdr:colOff>
      <xdr:row>4</xdr:row>
      <xdr:rowOff>238126</xdr:rowOff>
    </xdr:to>
    <xdr:sp macro="" textlink="">
      <xdr:nvSpPr>
        <xdr:cNvPr id="70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1202639</xdr:colOff>
      <xdr:row>4</xdr:row>
      <xdr:rowOff>276226</xdr:rowOff>
    </xdr:to>
    <xdr:sp macro="" textlink="">
      <xdr:nvSpPr>
        <xdr:cNvPr id="7031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1202639</xdr:colOff>
      <xdr:row>4</xdr:row>
      <xdr:rowOff>238126</xdr:rowOff>
    </xdr:to>
    <xdr:sp macro="" textlink="">
      <xdr:nvSpPr>
        <xdr:cNvPr id="70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1126439</xdr:colOff>
      <xdr:row>4</xdr:row>
      <xdr:rowOff>276226</xdr:rowOff>
    </xdr:to>
    <xdr:sp macro="" textlink="">
      <xdr:nvSpPr>
        <xdr:cNvPr id="703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1126439</xdr:colOff>
      <xdr:row>4</xdr:row>
      <xdr:rowOff>238126</xdr:rowOff>
    </xdr:to>
    <xdr:sp macro="" textlink="">
      <xdr:nvSpPr>
        <xdr:cNvPr id="703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1126439</xdr:colOff>
      <xdr:row>4</xdr:row>
      <xdr:rowOff>238126</xdr:rowOff>
    </xdr:to>
    <xdr:sp macro="" textlink="">
      <xdr:nvSpPr>
        <xdr:cNvPr id="703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1202639</xdr:colOff>
      <xdr:row>4</xdr:row>
      <xdr:rowOff>238126</xdr:rowOff>
    </xdr:to>
    <xdr:sp macro="" textlink="">
      <xdr:nvSpPr>
        <xdr:cNvPr id="70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1126439</xdr:colOff>
      <xdr:row>4</xdr:row>
      <xdr:rowOff>276226</xdr:rowOff>
    </xdr:to>
    <xdr:sp macro="" textlink="">
      <xdr:nvSpPr>
        <xdr:cNvPr id="7037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1202639</xdr:colOff>
      <xdr:row>4</xdr:row>
      <xdr:rowOff>238126</xdr:rowOff>
    </xdr:to>
    <xdr:sp macro="" textlink="">
      <xdr:nvSpPr>
        <xdr:cNvPr id="70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1202639</xdr:colOff>
      <xdr:row>4</xdr:row>
      <xdr:rowOff>276226</xdr:rowOff>
    </xdr:to>
    <xdr:sp macro="" textlink="">
      <xdr:nvSpPr>
        <xdr:cNvPr id="7039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1202639</xdr:colOff>
      <xdr:row>4</xdr:row>
      <xdr:rowOff>238126</xdr:rowOff>
    </xdr:to>
    <xdr:sp macro="" textlink="">
      <xdr:nvSpPr>
        <xdr:cNvPr id="70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1202639</xdr:colOff>
      <xdr:row>4</xdr:row>
      <xdr:rowOff>238126</xdr:rowOff>
    </xdr:to>
    <xdr:sp macro="" textlink="">
      <xdr:nvSpPr>
        <xdr:cNvPr id="70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1202639</xdr:colOff>
      <xdr:row>4</xdr:row>
      <xdr:rowOff>238126</xdr:rowOff>
    </xdr:to>
    <xdr:sp macro="" textlink="">
      <xdr:nvSpPr>
        <xdr:cNvPr id="70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1202639</xdr:colOff>
      <xdr:row>4</xdr:row>
      <xdr:rowOff>276226</xdr:rowOff>
    </xdr:to>
    <xdr:sp macro="" textlink="">
      <xdr:nvSpPr>
        <xdr:cNvPr id="7043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1202639</xdr:colOff>
      <xdr:row>4</xdr:row>
      <xdr:rowOff>238126</xdr:rowOff>
    </xdr:to>
    <xdr:sp macro="" textlink="">
      <xdr:nvSpPr>
        <xdr:cNvPr id="70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1126439</xdr:colOff>
      <xdr:row>4</xdr:row>
      <xdr:rowOff>276226</xdr:rowOff>
    </xdr:to>
    <xdr:sp macro="" textlink="">
      <xdr:nvSpPr>
        <xdr:cNvPr id="704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1126439</xdr:colOff>
      <xdr:row>4</xdr:row>
      <xdr:rowOff>238126</xdr:rowOff>
    </xdr:to>
    <xdr:sp macro="" textlink="">
      <xdr:nvSpPr>
        <xdr:cNvPr id="704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1126439</xdr:colOff>
      <xdr:row>4</xdr:row>
      <xdr:rowOff>238126</xdr:rowOff>
    </xdr:to>
    <xdr:sp macro="" textlink="">
      <xdr:nvSpPr>
        <xdr:cNvPr id="704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257175</xdr:rowOff>
    </xdr:from>
    <xdr:to>
      <xdr:col>15</xdr:col>
      <xdr:colOff>1202639</xdr:colOff>
      <xdr:row>4</xdr:row>
      <xdr:rowOff>238126</xdr:rowOff>
    </xdr:to>
    <xdr:sp macro="" textlink="">
      <xdr:nvSpPr>
        <xdr:cNvPr id="70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295275</xdr:rowOff>
    </xdr:from>
    <xdr:to>
      <xdr:col>15</xdr:col>
      <xdr:colOff>1126439</xdr:colOff>
      <xdr:row>4</xdr:row>
      <xdr:rowOff>276226</xdr:rowOff>
    </xdr:to>
    <xdr:sp macro="" textlink="">
      <xdr:nvSpPr>
        <xdr:cNvPr id="704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303901</xdr:rowOff>
    </xdr:from>
    <xdr:to>
      <xdr:col>16</xdr:col>
      <xdr:colOff>49953</xdr:colOff>
      <xdr:row>4</xdr:row>
      <xdr:rowOff>284852</xdr:rowOff>
    </xdr:to>
    <xdr:sp macro="" textlink="">
      <xdr:nvSpPr>
        <xdr:cNvPr id="7050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5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05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5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5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5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05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5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05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5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6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6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06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6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06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6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6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06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6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07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7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7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7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07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7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07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7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7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7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08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8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08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8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8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08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08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933802</xdr:colOff>
      <xdr:row>4</xdr:row>
      <xdr:rowOff>238126</xdr:rowOff>
    </xdr:to>
    <xdr:sp macro="" textlink="">
      <xdr:nvSpPr>
        <xdr:cNvPr id="708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808001</xdr:colOff>
      <xdr:row>4</xdr:row>
      <xdr:rowOff>276226</xdr:rowOff>
    </xdr:to>
    <xdr:sp macro="" textlink="">
      <xdr:nvSpPr>
        <xdr:cNvPr id="708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808001</xdr:colOff>
      <xdr:row>4</xdr:row>
      <xdr:rowOff>238126</xdr:rowOff>
    </xdr:to>
    <xdr:sp macro="" textlink="">
      <xdr:nvSpPr>
        <xdr:cNvPr id="7089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808001</xdr:colOff>
      <xdr:row>4</xdr:row>
      <xdr:rowOff>238126</xdr:rowOff>
    </xdr:to>
    <xdr:sp macro="" textlink="">
      <xdr:nvSpPr>
        <xdr:cNvPr id="7090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933802</xdr:colOff>
      <xdr:row>4</xdr:row>
      <xdr:rowOff>238126</xdr:rowOff>
    </xdr:to>
    <xdr:sp macro="" textlink="">
      <xdr:nvSpPr>
        <xdr:cNvPr id="709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808001</xdr:colOff>
      <xdr:row>4</xdr:row>
      <xdr:rowOff>276226</xdr:rowOff>
    </xdr:to>
    <xdr:sp macro="" textlink="">
      <xdr:nvSpPr>
        <xdr:cNvPr id="7092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964406</xdr:colOff>
      <xdr:row>4</xdr:row>
      <xdr:rowOff>238126</xdr:rowOff>
    </xdr:to>
    <xdr:sp macro="" textlink="">
      <xdr:nvSpPr>
        <xdr:cNvPr id="7093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914752</xdr:colOff>
      <xdr:row>4</xdr:row>
      <xdr:rowOff>276226</xdr:rowOff>
    </xdr:to>
    <xdr:sp macro="" textlink="">
      <xdr:nvSpPr>
        <xdr:cNvPr id="7094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914752</xdr:colOff>
      <xdr:row>4</xdr:row>
      <xdr:rowOff>238126</xdr:rowOff>
    </xdr:to>
    <xdr:sp macro="" textlink="">
      <xdr:nvSpPr>
        <xdr:cNvPr id="7095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914752</xdr:colOff>
      <xdr:row>4</xdr:row>
      <xdr:rowOff>238126</xdr:rowOff>
    </xdr:to>
    <xdr:sp macro="" textlink="">
      <xdr:nvSpPr>
        <xdr:cNvPr id="7096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964406</xdr:colOff>
      <xdr:row>4</xdr:row>
      <xdr:rowOff>238126</xdr:rowOff>
    </xdr:to>
    <xdr:sp macro="" textlink="">
      <xdr:nvSpPr>
        <xdr:cNvPr id="7097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914752</xdr:colOff>
      <xdr:row>4</xdr:row>
      <xdr:rowOff>276226</xdr:rowOff>
    </xdr:to>
    <xdr:sp macro="" textlink="">
      <xdr:nvSpPr>
        <xdr:cNvPr id="7098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933802</xdr:colOff>
      <xdr:row>4</xdr:row>
      <xdr:rowOff>238126</xdr:rowOff>
    </xdr:to>
    <xdr:sp macro="" textlink="">
      <xdr:nvSpPr>
        <xdr:cNvPr id="709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808001</xdr:colOff>
      <xdr:row>4</xdr:row>
      <xdr:rowOff>276226</xdr:rowOff>
    </xdr:to>
    <xdr:sp macro="" textlink="">
      <xdr:nvSpPr>
        <xdr:cNvPr id="7100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808001</xdr:colOff>
      <xdr:row>4</xdr:row>
      <xdr:rowOff>238126</xdr:rowOff>
    </xdr:to>
    <xdr:sp macro="" textlink="">
      <xdr:nvSpPr>
        <xdr:cNvPr id="7101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808001</xdr:colOff>
      <xdr:row>4</xdr:row>
      <xdr:rowOff>238126</xdr:rowOff>
    </xdr:to>
    <xdr:sp macro="" textlink="">
      <xdr:nvSpPr>
        <xdr:cNvPr id="7102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933802</xdr:colOff>
      <xdr:row>4</xdr:row>
      <xdr:rowOff>238126</xdr:rowOff>
    </xdr:to>
    <xdr:sp macro="" textlink="">
      <xdr:nvSpPr>
        <xdr:cNvPr id="710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808001</xdr:colOff>
      <xdr:row>4</xdr:row>
      <xdr:rowOff>276226</xdr:rowOff>
    </xdr:to>
    <xdr:sp macro="" textlink="">
      <xdr:nvSpPr>
        <xdr:cNvPr id="7104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964406</xdr:colOff>
      <xdr:row>4</xdr:row>
      <xdr:rowOff>238126</xdr:rowOff>
    </xdr:to>
    <xdr:sp macro="" textlink="">
      <xdr:nvSpPr>
        <xdr:cNvPr id="7105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914752</xdr:colOff>
      <xdr:row>4</xdr:row>
      <xdr:rowOff>276226</xdr:rowOff>
    </xdr:to>
    <xdr:sp macro="" textlink="">
      <xdr:nvSpPr>
        <xdr:cNvPr id="7106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914752</xdr:colOff>
      <xdr:row>4</xdr:row>
      <xdr:rowOff>238126</xdr:rowOff>
    </xdr:to>
    <xdr:sp macro="" textlink="">
      <xdr:nvSpPr>
        <xdr:cNvPr id="7107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914752</xdr:colOff>
      <xdr:row>4</xdr:row>
      <xdr:rowOff>238126</xdr:rowOff>
    </xdr:to>
    <xdr:sp macro="" textlink="">
      <xdr:nvSpPr>
        <xdr:cNvPr id="7108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964406</xdr:colOff>
      <xdr:row>4</xdr:row>
      <xdr:rowOff>238126</xdr:rowOff>
    </xdr:to>
    <xdr:sp macro="" textlink="">
      <xdr:nvSpPr>
        <xdr:cNvPr id="7109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914752</xdr:colOff>
      <xdr:row>4</xdr:row>
      <xdr:rowOff>276226</xdr:rowOff>
    </xdr:to>
    <xdr:sp macro="" textlink="">
      <xdr:nvSpPr>
        <xdr:cNvPr id="7110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933802</xdr:colOff>
      <xdr:row>4</xdr:row>
      <xdr:rowOff>238126</xdr:rowOff>
    </xdr:to>
    <xdr:sp macro="" textlink="">
      <xdr:nvSpPr>
        <xdr:cNvPr id="711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808001</xdr:colOff>
      <xdr:row>4</xdr:row>
      <xdr:rowOff>276226</xdr:rowOff>
    </xdr:to>
    <xdr:sp macro="" textlink="">
      <xdr:nvSpPr>
        <xdr:cNvPr id="7112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933802</xdr:colOff>
      <xdr:row>4</xdr:row>
      <xdr:rowOff>238126</xdr:rowOff>
    </xdr:to>
    <xdr:sp macro="" textlink="">
      <xdr:nvSpPr>
        <xdr:cNvPr id="711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964406</xdr:colOff>
      <xdr:row>4</xdr:row>
      <xdr:rowOff>238126</xdr:rowOff>
    </xdr:to>
    <xdr:sp macro="" textlink="">
      <xdr:nvSpPr>
        <xdr:cNvPr id="7114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914752</xdr:colOff>
      <xdr:row>4</xdr:row>
      <xdr:rowOff>276226</xdr:rowOff>
    </xdr:to>
    <xdr:sp macro="" textlink="">
      <xdr:nvSpPr>
        <xdr:cNvPr id="7115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1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711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1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1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2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712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2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712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2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2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2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712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2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712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3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3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3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713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3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713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3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3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3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713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4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714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4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4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4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714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4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714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14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695433</xdr:colOff>
      <xdr:row>4</xdr:row>
      <xdr:rowOff>238126</xdr:rowOff>
    </xdr:to>
    <xdr:sp macro="" textlink="">
      <xdr:nvSpPr>
        <xdr:cNvPr id="714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600183</xdr:colOff>
      <xdr:row>4</xdr:row>
      <xdr:rowOff>276226</xdr:rowOff>
    </xdr:to>
    <xdr:sp macro="" textlink="">
      <xdr:nvSpPr>
        <xdr:cNvPr id="715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600183</xdr:colOff>
      <xdr:row>4</xdr:row>
      <xdr:rowOff>238126</xdr:rowOff>
    </xdr:to>
    <xdr:sp macro="" textlink="">
      <xdr:nvSpPr>
        <xdr:cNvPr id="715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600183</xdr:colOff>
      <xdr:row>4</xdr:row>
      <xdr:rowOff>238126</xdr:rowOff>
    </xdr:to>
    <xdr:sp macro="" textlink="">
      <xdr:nvSpPr>
        <xdr:cNvPr id="715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695433</xdr:colOff>
      <xdr:row>4</xdr:row>
      <xdr:rowOff>238126</xdr:rowOff>
    </xdr:to>
    <xdr:sp macro="" textlink="">
      <xdr:nvSpPr>
        <xdr:cNvPr id="715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600183</xdr:colOff>
      <xdr:row>4</xdr:row>
      <xdr:rowOff>276226</xdr:rowOff>
    </xdr:to>
    <xdr:sp macro="" textlink="">
      <xdr:nvSpPr>
        <xdr:cNvPr id="7154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771633</xdr:colOff>
      <xdr:row>4</xdr:row>
      <xdr:rowOff>238126</xdr:rowOff>
    </xdr:to>
    <xdr:sp macro="" textlink="">
      <xdr:nvSpPr>
        <xdr:cNvPr id="7155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676383</xdr:colOff>
      <xdr:row>4</xdr:row>
      <xdr:rowOff>276226</xdr:rowOff>
    </xdr:to>
    <xdr:sp macro="" textlink="">
      <xdr:nvSpPr>
        <xdr:cNvPr id="7156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676383</xdr:colOff>
      <xdr:row>4</xdr:row>
      <xdr:rowOff>238126</xdr:rowOff>
    </xdr:to>
    <xdr:sp macro="" textlink="">
      <xdr:nvSpPr>
        <xdr:cNvPr id="7157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676383</xdr:colOff>
      <xdr:row>4</xdr:row>
      <xdr:rowOff>238126</xdr:rowOff>
    </xdr:to>
    <xdr:sp macro="" textlink="">
      <xdr:nvSpPr>
        <xdr:cNvPr id="7158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771633</xdr:colOff>
      <xdr:row>4</xdr:row>
      <xdr:rowOff>238126</xdr:rowOff>
    </xdr:to>
    <xdr:sp macro="" textlink="">
      <xdr:nvSpPr>
        <xdr:cNvPr id="7159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676383</xdr:colOff>
      <xdr:row>4</xdr:row>
      <xdr:rowOff>276226</xdr:rowOff>
    </xdr:to>
    <xdr:sp macro="" textlink="">
      <xdr:nvSpPr>
        <xdr:cNvPr id="7160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695433</xdr:colOff>
      <xdr:row>4</xdr:row>
      <xdr:rowOff>238126</xdr:rowOff>
    </xdr:to>
    <xdr:sp macro="" textlink="">
      <xdr:nvSpPr>
        <xdr:cNvPr id="716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600183</xdr:colOff>
      <xdr:row>4</xdr:row>
      <xdr:rowOff>276226</xdr:rowOff>
    </xdr:to>
    <xdr:sp macro="" textlink="">
      <xdr:nvSpPr>
        <xdr:cNvPr id="7162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600183</xdr:colOff>
      <xdr:row>4</xdr:row>
      <xdr:rowOff>238126</xdr:rowOff>
    </xdr:to>
    <xdr:sp macro="" textlink="">
      <xdr:nvSpPr>
        <xdr:cNvPr id="716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600183</xdr:colOff>
      <xdr:row>4</xdr:row>
      <xdr:rowOff>238126</xdr:rowOff>
    </xdr:to>
    <xdr:sp macro="" textlink="">
      <xdr:nvSpPr>
        <xdr:cNvPr id="716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695433</xdr:colOff>
      <xdr:row>4</xdr:row>
      <xdr:rowOff>238126</xdr:rowOff>
    </xdr:to>
    <xdr:sp macro="" textlink="">
      <xdr:nvSpPr>
        <xdr:cNvPr id="716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600183</xdr:colOff>
      <xdr:row>4</xdr:row>
      <xdr:rowOff>276226</xdr:rowOff>
    </xdr:to>
    <xdr:sp macro="" textlink="">
      <xdr:nvSpPr>
        <xdr:cNvPr id="7166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771633</xdr:colOff>
      <xdr:row>4</xdr:row>
      <xdr:rowOff>238126</xdr:rowOff>
    </xdr:to>
    <xdr:sp macro="" textlink="">
      <xdr:nvSpPr>
        <xdr:cNvPr id="7167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676383</xdr:colOff>
      <xdr:row>4</xdr:row>
      <xdr:rowOff>276226</xdr:rowOff>
    </xdr:to>
    <xdr:sp macro="" textlink="">
      <xdr:nvSpPr>
        <xdr:cNvPr id="7168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676383</xdr:colOff>
      <xdr:row>4</xdr:row>
      <xdr:rowOff>238126</xdr:rowOff>
    </xdr:to>
    <xdr:sp macro="" textlink="">
      <xdr:nvSpPr>
        <xdr:cNvPr id="7169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676383</xdr:colOff>
      <xdr:row>4</xdr:row>
      <xdr:rowOff>238126</xdr:rowOff>
    </xdr:to>
    <xdr:sp macro="" textlink="">
      <xdr:nvSpPr>
        <xdr:cNvPr id="7170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771633</xdr:colOff>
      <xdr:row>4</xdr:row>
      <xdr:rowOff>238126</xdr:rowOff>
    </xdr:to>
    <xdr:sp macro="" textlink="">
      <xdr:nvSpPr>
        <xdr:cNvPr id="7171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676383</xdr:colOff>
      <xdr:row>4</xdr:row>
      <xdr:rowOff>276226</xdr:rowOff>
    </xdr:to>
    <xdr:sp macro="" textlink="">
      <xdr:nvSpPr>
        <xdr:cNvPr id="7172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695433</xdr:colOff>
      <xdr:row>4</xdr:row>
      <xdr:rowOff>238126</xdr:rowOff>
    </xdr:to>
    <xdr:sp macro="" textlink="">
      <xdr:nvSpPr>
        <xdr:cNvPr id="717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600183</xdr:colOff>
      <xdr:row>4</xdr:row>
      <xdr:rowOff>276226</xdr:rowOff>
    </xdr:to>
    <xdr:sp macro="" textlink="">
      <xdr:nvSpPr>
        <xdr:cNvPr id="7174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600183</xdr:colOff>
      <xdr:row>4</xdr:row>
      <xdr:rowOff>238126</xdr:rowOff>
    </xdr:to>
    <xdr:sp macro="" textlink="">
      <xdr:nvSpPr>
        <xdr:cNvPr id="717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600183</xdr:colOff>
      <xdr:row>4</xdr:row>
      <xdr:rowOff>238126</xdr:rowOff>
    </xdr:to>
    <xdr:sp macro="" textlink="">
      <xdr:nvSpPr>
        <xdr:cNvPr id="717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695433</xdr:colOff>
      <xdr:row>4</xdr:row>
      <xdr:rowOff>238126</xdr:rowOff>
    </xdr:to>
    <xdr:sp macro="" textlink="">
      <xdr:nvSpPr>
        <xdr:cNvPr id="717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771633</xdr:colOff>
      <xdr:row>4</xdr:row>
      <xdr:rowOff>238126</xdr:rowOff>
    </xdr:to>
    <xdr:sp macro="" textlink="">
      <xdr:nvSpPr>
        <xdr:cNvPr id="7178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676383</xdr:colOff>
      <xdr:row>4</xdr:row>
      <xdr:rowOff>276226</xdr:rowOff>
    </xdr:to>
    <xdr:sp macro="" textlink="">
      <xdr:nvSpPr>
        <xdr:cNvPr id="7179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1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18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1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1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1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18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1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18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1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1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1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19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1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19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1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1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1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19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1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19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2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2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2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20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2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20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2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2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2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20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2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21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2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2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2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21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721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179350</xdr:colOff>
      <xdr:row>4</xdr:row>
      <xdr:rowOff>276226</xdr:rowOff>
    </xdr:to>
    <xdr:sp macro="" textlink="">
      <xdr:nvSpPr>
        <xdr:cNvPr id="721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179350</xdr:colOff>
      <xdr:row>4</xdr:row>
      <xdr:rowOff>238126</xdr:rowOff>
    </xdr:to>
    <xdr:sp macro="" textlink="">
      <xdr:nvSpPr>
        <xdr:cNvPr id="721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179350</xdr:colOff>
      <xdr:row>4</xdr:row>
      <xdr:rowOff>238126</xdr:rowOff>
    </xdr:to>
    <xdr:sp macro="" textlink="">
      <xdr:nvSpPr>
        <xdr:cNvPr id="721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722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179350</xdr:colOff>
      <xdr:row>4</xdr:row>
      <xdr:rowOff>276226</xdr:rowOff>
    </xdr:to>
    <xdr:sp macro="" textlink="">
      <xdr:nvSpPr>
        <xdr:cNvPr id="722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722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255550</xdr:colOff>
      <xdr:row>4</xdr:row>
      <xdr:rowOff>276226</xdr:rowOff>
    </xdr:to>
    <xdr:sp macro="" textlink="">
      <xdr:nvSpPr>
        <xdr:cNvPr id="722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255550</xdr:colOff>
      <xdr:row>4</xdr:row>
      <xdr:rowOff>238126</xdr:rowOff>
    </xdr:to>
    <xdr:sp macro="" textlink="">
      <xdr:nvSpPr>
        <xdr:cNvPr id="722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255550</xdr:colOff>
      <xdr:row>4</xdr:row>
      <xdr:rowOff>238126</xdr:rowOff>
    </xdr:to>
    <xdr:sp macro="" textlink="">
      <xdr:nvSpPr>
        <xdr:cNvPr id="722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722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255550</xdr:colOff>
      <xdr:row>4</xdr:row>
      <xdr:rowOff>276226</xdr:rowOff>
    </xdr:to>
    <xdr:sp macro="" textlink="">
      <xdr:nvSpPr>
        <xdr:cNvPr id="722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722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179350</xdr:colOff>
      <xdr:row>4</xdr:row>
      <xdr:rowOff>276226</xdr:rowOff>
    </xdr:to>
    <xdr:sp macro="" textlink="">
      <xdr:nvSpPr>
        <xdr:cNvPr id="722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179350</xdr:colOff>
      <xdr:row>4</xdr:row>
      <xdr:rowOff>238126</xdr:rowOff>
    </xdr:to>
    <xdr:sp macro="" textlink="">
      <xdr:nvSpPr>
        <xdr:cNvPr id="723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179350</xdr:colOff>
      <xdr:row>4</xdr:row>
      <xdr:rowOff>238126</xdr:rowOff>
    </xdr:to>
    <xdr:sp macro="" textlink="">
      <xdr:nvSpPr>
        <xdr:cNvPr id="723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723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179350</xdr:colOff>
      <xdr:row>4</xdr:row>
      <xdr:rowOff>276226</xdr:rowOff>
    </xdr:to>
    <xdr:sp macro="" textlink="">
      <xdr:nvSpPr>
        <xdr:cNvPr id="723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723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255550</xdr:colOff>
      <xdr:row>4</xdr:row>
      <xdr:rowOff>276226</xdr:rowOff>
    </xdr:to>
    <xdr:sp macro="" textlink="">
      <xdr:nvSpPr>
        <xdr:cNvPr id="723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255550</xdr:colOff>
      <xdr:row>4</xdr:row>
      <xdr:rowOff>238126</xdr:rowOff>
    </xdr:to>
    <xdr:sp macro="" textlink="">
      <xdr:nvSpPr>
        <xdr:cNvPr id="723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255550</xdr:colOff>
      <xdr:row>4</xdr:row>
      <xdr:rowOff>238126</xdr:rowOff>
    </xdr:to>
    <xdr:sp macro="" textlink="">
      <xdr:nvSpPr>
        <xdr:cNvPr id="723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723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255550</xdr:colOff>
      <xdr:row>4</xdr:row>
      <xdr:rowOff>276226</xdr:rowOff>
    </xdr:to>
    <xdr:sp macro="" textlink="">
      <xdr:nvSpPr>
        <xdr:cNvPr id="723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724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179350</xdr:colOff>
      <xdr:row>4</xdr:row>
      <xdr:rowOff>276226</xdr:rowOff>
    </xdr:to>
    <xdr:sp macro="" textlink="">
      <xdr:nvSpPr>
        <xdr:cNvPr id="724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179350</xdr:colOff>
      <xdr:row>4</xdr:row>
      <xdr:rowOff>238126</xdr:rowOff>
    </xdr:to>
    <xdr:sp macro="" textlink="">
      <xdr:nvSpPr>
        <xdr:cNvPr id="724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179350</xdr:colOff>
      <xdr:row>4</xdr:row>
      <xdr:rowOff>238126</xdr:rowOff>
    </xdr:to>
    <xdr:sp macro="" textlink="">
      <xdr:nvSpPr>
        <xdr:cNvPr id="724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724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179350</xdr:colOff>
      <xdr:row>4</xdr:row>
      <xdr:rowOff>276226</xdr:rowOff>
    </xdr:to>
    <xdr:sp macro="" textlink="">
      <xdr:nvSpPr>
        <xdr:cNvPr id="724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724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255550</xdr:colOff>
      <xdr:row>4</xdr:row>
      <xdr:rowOff>276226</xdr:rowOff>
    </xdr:to>
    <xdr:sp macro="" textlink="">
      <xdr:nvSpPr>
        <xdr:cNvPr id="724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255550</xdr:colOff>
      <xdr:row>4</xdr:row>
      <xdr:rowOff>238126</xdr:rowOff>
    </xdr:to>
    <xdr:sp macro="" textlink="">
      <xdr:nvSpPr>
        <xdr:cNvPr id="724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255550</xdr:colOff>
      <xdr:row>4</xdr:row>
      <xdr:rowOff>238126</xdr:rowOff>
    </xdr:to>
    <xdr:sp macro="" textlink="">
      <xdr:nvSpPr>
        <xdr:cNvPr id="724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725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5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725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5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5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5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725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5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725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5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6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6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726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6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726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6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6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6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726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6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727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7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7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7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727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7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727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7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7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7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728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8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728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8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8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728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728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2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28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2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2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2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29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2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29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2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2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2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29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2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30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3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3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3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30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3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30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3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3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3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31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3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31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3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3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3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31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3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31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3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3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3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32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274602</xdr:colOff>
      <xdr:row>4</xdr:row>
      <xdr:rowOff>238126</xdr:rowOff>
    </xdr:to>
    <xdr:sp macro="" textlink="">
      <xdr:nvSpPr>
        <xdr:cNvPr id="732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179352</xdr:colOff>
      <xdr:row>4</xdr:row>
      <xdr:rowOff>276226</xdr:rowOff>
    </xdr:to>
    <xdr:sp macro="" textlink="">
      <xdr:nvSpPr>
        <xdr:cNvPr id="732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179352</xdr:colOff>
      <xdr:row>4</xdr:row>
      <xdr:rowOff>238126</xdr:rowOff>
    </xdr:to>
    <xdr:sp macro="" textlink="">
      <xdr:nvSpPr>
        <xdr:cNvPr id="732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179352</xdr:colOff>
      <xdr:row>4</xdr:row>
      <xdr:rowOff>238126</xdr:rowOff>
    </xdr:to>
    <xdr:sp macro="" textlink="">
      <xdr:nvSpPr>
        <xdr:cNvPr id="732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274602</xdr:colOff>
      <xdr:row>4</xdr:row>
      <xdr:rowOff>238126</xdr:rowOff>
    </xdr:to>
    <xdr:sp macro="" textlink="">
      <xdr:nvSpPr>
        <xdr:cNvPr id="732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179352</xdr:colOff>
      <xdr:row>4</xdr:row>
      <xdr:rowOff>276226</xdr:rowOff>
    </xdr:to>
    <xdr:sp macro="" textlink="">
      <xdr:nvSpPr>
        <xdr:cNvPr id="732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350802</xdr:colOff>
      <xdr:row>4</xdr:row>
      <xdr:rowOff>238126</xdr:rowOff>
    </xdr:to>
    <xdr:sp macro="" textlink="">
      <xdr:nvSpPr>
        <xdr:cNvPr id="732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255552</xdr:colOff>
      <xdr:row>4</xdr:row>
      <xdr:rowOff>276226</xdr:rowOff>
    </xdr:to>
    <xdr:sp macro="" textlink="">
      <xdr:nvSpPr>
        <xdr:cNvPr id="733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255552</xdr:colOff>
      <xdr:row>4</xdr:row>
      <xdr:rowOff>238126</xdr:rowOff>
    </xdr:to>
    <xdr:sp macro="" textlink="">
      <xdr:nvSpPr>
        <xdr:cNvPr id="733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255552</xdr:colOff>
      <xdr:row>4</xdr:row>
      <xdr:rowOff>238126</xdr:rowOff>
    </xdr:to>
    <xdr:sp macro="" textlink="">
      <xdr:nvSpPr>
        <xdr:cNvPr id="733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350802</xdr:colOff>
      <xdr:row>4</xdr:row>
      <xdr:rowOff>238126</xdr:rowOff>
    </xdr:to>
    <xdr:sp macro="" textlink="">
      <xdr:nvSpPr>
        <xdr:cNvPr id="7333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255552</xdr:colOff>
      <xdr:row>4</xdr:row>
      <xdr:rowOff>276226</xdr:rowOff>
    </xdr:to>
    <xdr:sp macro="" textlink="">
      <xdr:nvSpPr>
        <xdr:cNvPr id="733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274602</xdr:colOff>
      <xdr:row>4</xdr:row>
      <xdr:rowOff>238126</xdr:rowOff>
    </xdr:to>
    <xdr:sp macro="" textlink="">
      <xdr:nvSpPr>
        <xdr:cNvPr id="733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179352</xdr:colOff>
      <xdr:row>4</xdr:row>
      <xdr:rowOff>276226</xdr:rowOff>
    </xdr:to>
    <xdr:sp macro="" textlink="">
      <xdr:nvSpPr>
        <xdr:cNvPr id="733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179352</xdr:colOff>
      <xdr:row>4</xdr:row>
      <xdr:rowOff>238126</xdr:rowOff>
    </xdr:to>
    <xdr:sp macro="" textlink="">
      <xdr:nvSpPr>
        <xdr:cNvPr id="733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179352</xdr:colOff>
      <xdr:row>4</xdr:row>
      <xdr:rowOff>238126</xdr:rowOff>
    </xdr:to>
    <xdr:sp macro="" textlink="">
      <xdr:nvSpPr>
        <xdr:cNvPr id="733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274602</xdr:colOff>
      <xdr:row>4</xdr:row>
      <xdr:rowOff>238126</xdr:rowOff>
    </xdr:to>
    <xdr:sp macro="" textlink="">
      <xdr:nvSpPr>
        <xdr:cNvPr id="733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179352</xdr:colOff>
      <xdr:row>4</xdr:row>
      <xdr:rowOff>276226</xdr:rowOff>
    </xdr:to>
    <xdr:sp macro="" textlink="">
      <xdr:nvSpPr>
        <xdr:cNvPr id="734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350802</xdr:colOff>
      <xdr:row>4</xdr:row>
      <xdr:rowOff>238126</xdr:rowOff>
    </xdr:to>
    <xdr:sp macro="" textlink="">
      <xdr:nvSpPr>
        <xdr:cNvPr id="7341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255552</xdr:colOff>
      <xdr:row>4</xdr:row>
      <xdr:rowOff>276226</xdr:rowOff>
    </xdr:to>
    <xdr:sp macro="" textlink="">
      <xdr:nvSpPr>
        <xdr:cNvPr id="734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255552</xdr:colOff>
      <xdr:row>4</xdr:row>
      <xdr:rowOff>238126</xdr:rowOff>
    </xdr:to>
    <xdr:sp macro="" textlink="">
      <xdr:nvSpPr>
        <xdr:cNvPr id="734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255552</xdr:colOff>
      <xdr:row>4</xdr:row>
      <xdr:rowOff>238126</xdr:rowOff>
    </xdr:to>
    <xdr:sp macro="" textlink="">
      <xdr:nvSpPr>
        <xdr:cNvPr id="734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350802</xdr:colOff>
      <xdr:row>4</xdr:row>
      <xdr:rowOff>238126</xdr:rowOff>
    </xdr:to>
    <xdr:sp macro="" textlink="">
      <xdr:nvSpPr>
        <xdr:cNvPr id="7345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255552</xdr:colOff>
      <xdr:row>4</xdr:row>
      <xdr:rowOff>276226</xdr:rowOff>
    </xdr:to>
    <xdr:sp macro="" textlink="">
      <xdr:nvSpPr>
        <xdr:cNvPr id="734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274602</xdr:colOff>
      <xdr:row>4</xdr:row>
      <xdr:rowOff>238126</xdr:rowOff>
    </xdr:to>
    <xdr:sp macro="" textlink="">
      <xdr:nvSpPr>
        <xdr:cNvPr id="734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179352</xdr:colOff>
      <xdr:row>4</xdr:row>
      <xdr:rowOff>276226</xdr:rowOff>
    </xdr:to>
    <xdr:sp macro="" textlink="">
      <xdr:nvSpPr>
        <xdr:cNvPr id="734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179352</xdr:colOff>
      <xdr:row>4</xdr:row>
      <xdr:rowOff>238126</xdr:rowOff>
    </xdr:to>
    <xdr:sp macro="" textlink="">
      <xdr:nvSpPr>
        <xdr:cNvPr id="734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179352</xdr:colOff>
      <xdr:row>4</xdr:row>
      <xdr:rowOff>238126</xdr:rowOff>
    </xdr:to>
    <xdr:sp macro="" textlink="">
      <xdr:nvSpPr>
        <xdr:cNvPr id="735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274602</xdr:colOff>
      <xdr:row>4</xdr:row>
      <xdr:rowOff>238126</xdr:rowOff>
    </xdr:to>
    <xdr:sp macro="" textlink="">
      <xdr:nvSpPr>
        <xdr:cNvPr id="735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1</xdr:row>
      <xdr:rowOff>303901</xdr:rowOff>
    </xdr:from>
    <xdr:to>
      <xdr:col>16</xdr:col>
      <xdr:colOff>49953</xdr:colOff>
      <xdr:row>4</xdr:row>
      <xdr:rowOff>284852</xdr:rowOff>
    </xdr:to>
    <xdr:sp macro="" textlink="">
      <xdr:nvSpPr>
        <xdr:cNvPr id="7352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350802</xdr:colOff>
      <xdr:row>4</xdr:row>
      <xdr:rowOff>238126</xdr:rowOff>
    </xdr:to>
    <xdr:sp macro="" textlink="">
      <xdr:nvSpPr>
        <xdr:cNvPr id="7353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255552</xdr:colOff>
      <xdr:row>4</xdr:row>
      <xdr:rowOff>276226</xdr:rowOff>
    </xdr:to>
    <xdr:sp macro="" textlink="">
      <xdr:nvSpPr>
        <xdr:cNvPr id="735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35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36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36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36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36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37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37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37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38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38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38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73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739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66784</xdr:colOff>
      <xdr:row>4</xdr:row>
      <xdr:rowOff>238126</xdr:rowOff>
    </xdr:to>
    <xdr:sp macro="" textlink="">
      <xdr:nvSpPr>
        <xdr:cNvPr id="739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1221691</xdr:colOff>
      <xdr:row>4</xdr:row>
      <xdr:rowOff>276226</xdr:rowOff>
    </xdr:to>
    <xdr:sp macro="" textlink="">
      <xdr:nvSpPr>
        <xdr:cNvPr id="739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1221691</xdr:colOff>
      <xdr:row>4</xdr:row>
      <xdr:rowOff>238126</xdr:rowOff>
    </xdr:to>
    <xdr:sp macro="" textlink="">
      <xdr:nvSpPr>
        <xdr:cNvPr id="739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1221691</xdr:colOff>
      <xdr:row>4</xdr:row>
      <xdr:rowOff>238126</xdr:rowOff>
    </xdr:to>
    <xdr:sp macro="" textlink="">
      <xdr:nvSpPr>
        <xdr:cNvPr id="739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66784</xdr:colOff>
      <xdr:row>4</xdr:row>
      <xdr:rowOff>238126</xdr:rowOff>
    </xdr:to>
    <xdr:sp macro="" textlink="">
      <xdr:nvSpPr>
        <xdr:cNvPr id="7395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1221691</xdr:colOff>
      <xdr:row>4</xdr:row>
      <xdr:rowOff>276226</xdr:rowOff>
    </xdr:to>
    <xdr:sp macro="" textlink="">
      <xdr:nvSpPr>
        <xdr:cNvPr id="739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142984</xdr:colOff>
      <xdr:row>4</xdr:row>
      <xdr:rowOff>238126</xdr:rowOff>
    </xdr:to>
    <xdr:sp macro="" textlink="">
      <xdr:nvSpPr>
        <xdr:cNvPr id="7397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47734</xdr:colOff>
      <xdr:row>4</xdr:row>
      <xdr:rowOff>276226</xdr:rowOff>
    </xdr:to>
    <xdr:sp macro="" textlink="">
      <xdr:nvSpPr>
        <xdr:cNvPr id="7398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47734</xdr:colOff>
      <xdr:row>4</xdr:row>
      <xdr:rowOff>238126</xdr:rowOff>
    </xdr:to>
    <xdr:sp macro="" textlink="">
      <xdr:nvSpPr>
        <xdr:cNvPr id="7399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47734</xdr:colOff>
      <xdr:row>4</xdr:row>
      <xdr:rowOff>238126</xdr:rowOff>
    </xdr:to>
    <xdr:sp macro="" textlink="">
      <xdr:nvSpPr>
        <xdr:cNvPr id="7400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142984</xdr:colOff>
      <xdr:row>4</xdr:row>
      <xdr:rowOff>238126</xdr:rowOff>
    </xdr:to>
    <xdr:sp macro="" textlink="">
      <xdr:nvSpPr>
        <xdr:cNvPr id="7401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47734</xdr:colOff>
      <xdr:row>4</xdr:row>
      <xdr:rowOff>276226</xdr:rowOff>
    </xdr:to>
    <xdr:sp macro="" textlink="">
      <xdr:nvSpPr>
        <xdr:cNvPr id="7402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66784</xdr:colOff>
      <xdr:row>4</xdr:row>
      <xdr:rowOff>238126</xdr:rowOff>
    </xdr:to>
    <xdr:sp macro="" textlink="">
      <xdr:nvSpPr>
        <xdr:cNvPr id="7403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1221691</xdr:colOff>
      <xdr:row>4</xdr:row>
      <xdr:rowOff>276226</xdr:rowOff>
    </xdr:to>
    <xdr:sp macro="" textlink="">
      <xdr:nvSpPr>
        <xdr:cNvPr id="740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1221691</xdr:colOff>
      <xdr:row>4</xdr:row>
      <xdr:rowOff>238126</xdr:rowOff>
    </xdr:to>
    <xdr:sp macro="" textlink="">
      <xdr:nvSpPr>
        <xdr:cNvPr id="740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1221691</xdr:colOff>
      <xdr:row>4</xdr:row>
      <xdr:rowOff>238126</xdr:rowOff>
    </xdr:to>
    <xdr:sp macro="" textlink="">
      <xdr:nvSpPr>
        <xdr:cNvPr id="740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66784</xdr:colOff>
      <xdr:row>4</xdr:row>
      <xdr:rowOff>238126</xdr:rowOff>
    </xdr:to>
    <xdr:sp macro="" textlink="">
      <xdr:nvSpPr>
        <xdr:cNvPr id="7407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1221691</xdr:colOff>
      <xdr:row>4</xdr:row>
      <xdr:rowOff>276226</xdr:rowOff>
    </xdr:to>
    <xdr:sp macro="" textlink="">
      <xdr:nvSpPr>
        <xdr:cNvPr id="740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142984</xdr:colOff>
      <xdr:row>4</xdr:row>
      <xdr:rowOff>238126</xdr:rowOff>
    </xdr:to>
    <xdr:sp macro="" textlink="">
      <xdr:nvSpPr>
        <xdr:cNvPr id="7409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47734</xdr:colOff>
      <xdr:row>4</xdr:row>
      <xdr:rowOff>276226</xdr:rowOff>
    </xdr:to>
    <xdr:sp macro="" textlink="">
      <xdr:nvSpPr>
        <xdr:cNvPr id="7410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47734</xdr:colOff>
      <xdr:row>4</xdr:row>
      <xdr:rowOff>238126</xdr:rowOff>
    </xdr:to>
    <xdr:sp macro="" textlink="">
      <xdr:nvSpPr>
        <xdr:cNvPr id="7411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47734</xdr:colOff>
      <xdr:row>4</xdr:row>
      <xdr:rowOff>238126</xdr:rowOff>
    </xdr:to>
    <xdr:sp macro="" textlink="">
      <xdr:nvSpPr>
        <xdr:cNvPr id="7412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142984</xdr:colOff>
      <xdr:row>4</xdr:row>
      <xdr:rowOff>238126</xdr:rowOff>
    </xdr:to>
    <xdr:sp macro="" textlink="">
      <xdr:nvSpPr>
        <xdr:cNvPr id="7413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47734</xdr:colOff>
      <xdr:row>4</xdr:row>
      <xdr:rowOff>276226</xdr:rowOff>
    </xdr:to>
    <xdr:sp macro="" textlink="">
      <xdr:nvSpPr>
        <xdr:cNvPr id="7414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66784</xdr:colOff>
      <xdr:row>4</xdr:row>
      <xdr:rowOff>238126</xdr:rowOff>
    </xdr:to>
    <xdr:sp macro="" textlink="">
      <xdr:nvSpPr>
        <xdr:cNvPr id="7415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1221691</xdr:colOff>
      <xdr:row>4</xdr:row>
      <xdr:rowOff>276226</xdr:rowOff>
    </xdr:to>
    <xdr:sp macro="" textlink="">
      <xdr:nvSpPr>
        <xdr:cNvPr id="741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1221691</xdr:colOff>
      <xdr:row>4</xdr:row>
      <xdr:rowOff>238126</xdr:rowOff>
    </xdr:to>
    <xdr:sp macro="" textlink="">
      <xdr:nvSpPr>
        <xdr:cNvPr id="741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1221691</xdr:colOff>
      <xdr:row>4</xdr:row>
      <xdr:rowOff>238126</xdr:rowOff>
    </xdr:to>
    <xdr:sp macro="" textlink="">
      <xdr:nvSpPr>
        <xdr:cNvPr id="741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1221691</xdr:colOff>
      <xdr:row>4</xdr:row>
      <xdr:rowOff>276226</xdr:rowOff>
    </xdr:to>
    <xdr:sp macro="" textlink="">
      <xdr:nvSpPr>
        <xdr:cNvPr id="741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142984</xdr:colOff>
      <xdr:row>4</xdr:row>
      <xdr:rowOff>238126</xdr:rowOff>
    </xdr:to>
    <xdr:sp macro="" textlink="">
      <xdr:nvSpPr>
        <xdr:cNvPr id="7420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47734</xdr:colOff>
      <xdr:row>4</xdr:row>
      <xdr:rowOff>276226</xdr:rowOff>
    </xdr:to>
    <xdr:sp macro="" textlink="">
      <xdr:nvSpPr>
        <xdr:cNvPr id="7421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47734</xdr:colOff>
      <xdr:row>4</xdr:row>
      <xdr:rowOff>238126</xdr:rowOff>
    </xdr:to>
    <xdr:sp macro="" textlink="">
      <xdr:nvSpPr>
        <xdr:cNvPr id="7422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2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42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2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2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2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42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2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43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3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3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3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43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3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43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3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3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3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44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4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44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4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4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4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44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4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44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4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5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5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45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5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45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5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45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74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1126439</xdr:colOff>
      <xdr:row>4</xdr:row>
      <xdr:rowOff>276226</xdr:rowOff>
    </xdr:to>
    <xdr:sp macro="" textlink="">
      <xdr:nvSpPr>
        <xdr:cNvPr id="745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1126439</xdr:colOff>
      <xdr:row>4</xdr:row>
      <xdr:rowOff>238126</xdr:rowOff>
    </xdr:to>
    <xdr:sp macro="" textlink="">
      <xdr:nvSpPr>
        <xdr:cNvPr id="745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1126439</xdr:colOff>
      <xdr:row>4</xdr:row>
      <xdr:rowOff>238126</xdr:rowOff>
    </xdr:to>
    <xdr:sp macro="" textlink="">
      <xdr:nvSpPr>
        <xdr:cNvPr id="746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74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1126439</xdr:colOff>
      <xdr:row>4</xdr:row>
      <xdr:rowOff>276226</xdr:rowOff>
    </xdr:to>
    <xdr:sp macro="" textlink="">
      <xdr:nvSpPr>
        <xdr:cNvPr id="746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74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1202639</xdr:colOff>
      <xdr:row>4</xdr:row>
      <xdr:rowOff>276226</xdr:rowOff>
    </xdr:to>
    <xdr:sp macro="" textlink="">
      <xdr:nvSpPr>
        <xdr:cNvPr id="7464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74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74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74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1202639</xdr:colOff>
      <xdr:row>4</xdr:row>
      <xdr:rowOff>276226</xdr:rowOff>
    </xdr:to>
    <xdr:sp macro="" textlink="">
      <xdr:nvSpPr>
        <xdr:cNvPr id="7468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74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1126439</xdr:colOff>
      <xdr:row>4</xdr:row>
      <xdr:rowOff>276226</xdr:rowOff>
    </xdr:to>
    <xdr:sp macro="" textlink="">
      <xdr:nvSpPr>
        <xdr:cNvPr id="747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1126439</xdr:colOff>
      <xdr:row>4</xdr:row>
      <xdr:rowOff>238126</xdr:rowOff>
    </xdr:to>
    <xdr:sp macro="" textlink="">
      <xdr:nvSpPr>
        <xdr:cNvPr id="747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1126439</xdr:colOff>
      <xdr:row>4</xdr:row>
      <xdr:rowOff>238126</xdr:rowOff>
    </xdr:to>
    <xdr:sp macro="" textlink="">
      <xdr:nvSpPr>
        <xdr:cNvPr id="747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74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1126439</xdr:colOff>
      <xdr:row>4</xdr:row>
      <xdr:rowOff>276226</xdr:rowOff>
    </xdr:to>
    <xdr:sp macro="" textlink="">
      <xdr:nvSpPr>
        <xdr:cNvPr id="747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74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1202639</xdr:colOff>
      <xdr:row>4</xdr:row>
      <xdr:rowOff>276226</xdr:rowOff>
    </xdr:to>
    <xdr:sp macro="" textlink="">
      <xdr:nvSpPr>
        <xdr:cNvPr id="7476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74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74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74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1202639</xdr:colOff>
      <xdr:row>4</xdr:row>
      <xdr:rowOff>276226</xdr:rowOff>
    </xdr:to>
    <xdr:sp macro="" textlink="">
      <xdr:nvSpPr>
        <xdr:cNvPr id="7480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74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1126439</xdr:colOff>
      <xdr:row>4</xdr:row>
      <xdr:rowOff>276226</xdr:rowOff>
    </xdr:to>
    <xdr:sp macro="" textlink="">
      <xdr:nvSpPr>
        <xdr:cNvPr id="748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1126439</xdr:colOff>
      <xdr:row>4</xdr:row>
      <xdr:rowOff>238126</xdr:rowOff>
    </xdr:to>
    <xdr:sp macro="" textlink="">
      <xdr:nvSpPr>
        <xdr:cNvPr id="748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1126439</xdr:colOff>
      <xdr:row>4</xdr:row>
      <xdr:rowOff>238126</xdr:rowOff>
    </xdr:to>
    <xdr:sp macro="" textlink="">
      <xdr:nvSpPr>
        <xdr:cNvPr id="748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74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1126439</xdr:colOff>
      <xdr:row>4</xdr:row>
      <xdr:rowOff>276226</xdr:rowOff>
    </xdr:to>
    <xdr:sp macro="" textlink="">
      <xdr:nvSpPr>
        <xdr:cNvPr id="748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303901</xdr:rowOff>
    </xdr:from>
    <xdr:to>
      <xdr:col>17</xdr:col>
      <xdr:colOff>49952</xdr:colOff>
      <xdr:row>4</xdr:row>
      <xdr:rowOff>284852</xdr:rowOff>
    </xdr:to>
    <xdr:sp macro="" textlink="">
      <xdr:nvSpPr>
        <xdr:cNvPr id="7487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48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476497</xdr:colOff>
      <xdr:row>4</xdr:row>
      <xdr:rowOff>276226</xdr:rowOff>
    </xdr:to>
    <xdr:sp macro="" textlink="">
      <xdr:nvSpPr>
        <xdr:cNvPr id="748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49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49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49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476497</xdr:colOff>
      <xdr:row>4</xdr:row>
      <xdr:rowOff>276226</xdr:rowOff>
    </xdr:to>
    <xdr:sp macro="" textlink="">
      <xdr:nvSpPr>
        <xdr:cNvPr id="749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49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476497</xdr:colOff>
      <xdr:row>4</xdr:row>
      <xdr:rowOff>276226</xdr:rowOff>
    </xdr:to>
    <xdr:sp macro="" textlink="">
      <xdr:nvSpPr>
        <xdr:cNvPr id="749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49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49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49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476497</xdr:colOff>
      <xdr:row>4</xdr:row>
      <xdr:rowOff>276226</xdr:rowOff>
    </xdr:to>
    <xdr:sp macro="" textlink="">
      <xdr:nvSpPr>
        <xdr:cNvPr id="749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50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476497</xdr:colOff>
      <xdr:row>4</xdr:row>
      <xdr:rowOff>276226</xdr:rowOff>
    </xdr:to>
    <xdr:sp macro="" textlink="">
      <xdr:nvSpPr>
        <xdr:cNvPr id="750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50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50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50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476497</xdr:colOff>
      <xdr:row>4</xdr:row>
      <xdr:rowOff>276226</xdr:rowOff>
    </xdr:to>
    <xdr:sp macro="" textlink="">
      <xdr:nvSpPr>
        <xdr:cNvPr id="750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50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476497</xdr:colOff>
      <xdr:row>4</xdr:row>
      <xdr:rowOff>276226</xdr:rowOff>
    </xdr:to>
    <xdr:sp macro="" textlink="">
      <xdr:nvSpPr>
        <xdr:cNvPr id="750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50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50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51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476497</xdr:colOff>
      <xdr:row>4</xdr:row>
      <xdr:rowOff>276226</xdr:rowOff>
    </xdr:to>
    <xdr:sp macro="" textlink="">
      <xdr:nvSpPr>
        <xdr:cNvPr id="751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51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476497</xdr:colOff>
      <xdr:row>4</xdr:row>
      <xdr:rowOff>276226</xdr:rowOff>
    </xdr:to>
    <xdr:sp macro="" textlink="">
      <xdr:nvSpPr>
        <xdr:cNvPr id="751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51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51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51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476497</xdr:colOff>
      <xdr:row>4</xdr:row>
      <xdr:rowOff>276226</xdr:rowOff>
    </xdr:to>
    <xdr:sp macro="" textlink="">
      <xdr:nvSpPr>
        <xdr:cNvPr id="751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51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476497</xdr:colOff>
      <xdr:row>4</xdr:row>
      <xdr:rowOff>276226</xdr:rowOff>
    </xdr:to>
    <xdr:sp macro="" textlink="">
      <xdr:nvSpPr>
        <xdr:cNvPr id="751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52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52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476497</xdr:colOff>
      <xdr:row>4</xdr:row>
      <xdr:rowOff>238126</xdr:rowOff>
    </xdr:to>
    <xdr:sp macro="" textlink="">
      <xdr:nvSpPr>
        <xdr:cNvPr id="752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476497</xdr:colOff>
      <xdr:row>4</xdr:row>
      <xdr:rowOff>276226</xdr:rowOff>
    </xdr:to>
    <xdr:sp macro="" textlink="">
      <xdr:nvSpPr>
        <xdr:cNvPr id="752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933803</xdr:colOff>
      <xdr:row>4</xdr:row>
      <xdr:rowOff>238126</xdr:rowOff>
    </xdr:to>
    <xdr:sp macro="" textlink="">
      <xdr:nvSpPr>
        <xdr:cNvPr id="752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808002</xdr:colOff>
      <xdr:row>4</xdr:row>
      <xdr:rowOff>276226</xdr:rowOff>
    </xdr:to>
    <xdr:sp macro="" textlink="">
      <xdr:nvSpPr>
        <xdr:cNvPr id="7525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808002</xdr:colOff>
      <xdr:row>4</xdr:row>
      <xdr:rowOff>238126</xdr:rowOff>
    </xdr:to>
    <xdr:sp macro="" textlink="">
      <xdr:nvSpPr>
        <xdr:cNvPr id="7526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808002</xdr:colOff>
      <xdr:row>4</xdr:row>
      <xdr:rowOff>238126</xdr:rowOff>
    </xdr:to>
    <xdr:sp macro="" textlink="">
      <xdr:nvSpPr>
        <xdr:cNvPr id="7527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933803</xdr:colOff>
      <xdr:row>4</xdr:row>
      <xdr:rowOff>238126</xdr:rowOff>
    </xdr:to>
    <xdr:sp macro="" textlink="">
      <xdr:nvSpPr>
        <xdr:cNvPr id="7528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808002</xdr:colOff>
      <xdr:row>4</xdr:row>
      <xdr:rowOff>276226</xdr:rowOff>
    </xdr:to>
    <xdr:sp macro="" textlink="">
      <xdr:nvSpPr>
        <xdr:cNvPr id="7529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964406</xdr:colOff>
      <xdr:row>4</xdr:row>
      <xdr:rowOff>238126</xdr:rowOff>
    </xdr:to>
    <xdr:sp macro="" textlink="">
      <xdr:nvSpPr>
        <xdr:cNvPr id="7530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914753</xdr:colOff>
      <xdr:row>4</xdr:row>
      <xdr:rowOff>276226</xdr:rowOff>
    </xdr:to>
    <xdr:sp macro="" textlink="">
      <xdr:nvSpPr>
        <xdr:cNvPr id="7531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914753</xdr:colOff>
      <xdr:row>4</xdr:row>
      <xdr:rowOff>238126</xdr:rowOff>
    </xdr:to>
    <xdr:sp macro="" textlink="">
      <xdr:nvSpPr>
        <xdr:cNvPr id="7532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914753</xdr:colOff>
      <xdr:row>4</xdr:row>
      <xdr:rowOff>238126</xdr:rowOff>
    </xdr:to>
    <xdr:sp macro="" textlink="">
      <xdr:nvSpPr>
        <xdr:cNvPr id="7533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964406</xdr:colOff>
      <xdr:row>4</xdr:row>
      <xdr:rowOff>238126</xdr:rowOff>
    </xdr:to>
    <xdr:sp macro="" textlink="">
      <xdr:nvSpPr>
        <xdr:cNvPr id="7534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914753</xdr:colOff>
      <xdr:row>4</xdr:row>
      <xdr:rowOff>276226</xdr:rowOff>
    </xdr:to>
    <xdr:sp macro="" textlink="">
      <xdr:nvSpPr>
        <xdr:cNvPr id="7535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933803</xdr:colOff>
      <xdr:row>4</xdr:row>
      <xdr:rowOff>238126</xdr:rowOff>
    </xdr:to>
    <xdr:sp macro="" textlink="">
      <xdr:nvSpPr>
        <xdr:cNvPr id="7536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808002</xdr:colOff>
      <xdr:row>4</xdr:row>
      <xdr:rowOff>276226</xdr:rowOff>
    </xdr:to>
    <xdr:sp macro="" textlink="">
      <xdr:nvSpPr>
        <xdr:cNvPr id="7537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808002</xdr:colOff>
      <xdr:row>4</xdr:row>
      <xdr:rowOff>238126</xdr:rowOff>
    </xdr:to>
    <xdr:sp macro="" textlink="">
      <xdr:nvSpPr>
        <xdr:cNvPr id="7538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808002</xdr:colOff>
      <xdr:row>4</xdr:row>
      <xdr:rowOff>238126</xdr:rowOff>
    </xdr:to>
    <xdr:sp macro="" textlink="">
      <xdr:nvSpPr>
        <xdr:cNvPr id="7539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933803</xdr:colOff>
      <xdr:row>4</xdr:row>
      <xdr:rowOff>238126</xdr:rowOff>
    </xdr:to>
    <xdr:sp macro="" textlink="">
      <xdr:nvSpPr>
        <xdr:cNvPr id="754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808002</xdr:colOff>
      <xdr:row>4</xdr:row>
      <xdr:rowOff>276226</xdr:rowOff>
    </xdr:to>
    <xdr:sp macro="" textlink="">
      <xdr:nvSpPr>
        <xdr:cNvPr id="7541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964406</xdr:colOff>
      <xdr:row>4</xdr:row>
      <xdr:rowOff>238126</xdr:rowOff>
    </xdr:to>
    <xdr:sp macro="" textlink="">
      <xdr:nvSpPr>
        <xdr:cNvPr id="7542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914753</xdr:colOff>
      <xdr:row>4</xdr:row>
      <xdr:rowOff>276226</xdr:rowOff>
    </xdr:to>
    <xdr:sp macro="" textlink="">
      <xdr:nvSpPr>
        <xdr:cNvPr id="7543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914753</xdr:colOff>
      <xdr:row>4</xdr:row>
      <xdr:rowOff>238126</xdr:rowOff>
    </xdr:to>
    <xdr:sp macro="" textlink="">
      <xdr:nvSpPr>
        <xdr:cNvPr id="7544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914753</xdr:colOff>
      <xdr:row>4</xdr:row>
      <xdr:rowOff>238126</xdr:rowOff>
    </xdr:to>
    <xdr:sp macro="" textlink="">
      <xdr:nvSpPr>
        <xdr:cNvPr id="7545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964406</xdr:colOff>
      <xdr:row>4</xdr:row>
      <xdr:rowOff>238126</xdr:rowOff>
    </xdr:to>
    <xdr:sp macro="" textlink="">
      <xdr:nvSpPr>
        <xdr:cNvPr id="7546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914753</xdr:colOff>
      <xdr:row>4</xdr:row>
      <xdr:rowOff>276226</xdr:rowOff>
    </xdr:to>
    <xdr:sp macro="" textlink="">
      <xdr:nvSpPr>
        <xdr:cNvPr id="7547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933803</xdr:colOff>
      <xdr:row>4</xdr:row>
      <xdr:rowOff>238126</xdr:rowOff>
    </xdr:to>
    <xdr:sp macro="" textlink="">
      <xdr:nvSpPr>
        <xdr:cNvPr id="7548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808002</xdr:colOff>
      <xdr:row>4</xdr:row>
      <xdr:rowOff>276226</xdr:rowOff>
    </xdr:to>
    <xdr:sp macro="" textlink="">
      <xdr:nvSpPr>
        <xdr:cNvPr id="7549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933803</xdr:colOff>
      <xdr:row>4</xdr:row>
      <xdr:rowOff>238126</xdr:rowOff>
    </xdr:to>
    <xdr:sp macro="" textlink="">
      <xdr:nvSpPr>
        <xdr:cNvPr id="755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964406</xdr:colOff>
      <xdr:row>4</xdr:row>
      <xdr:rowOff>238126</xdr:rowOff>
    </xdr:to>
    <xdr:sp macro="" textlink="">
      <xdr:nvSpPr>
        <xdr:cNvPr id="7551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914753</xdr:colOff>
      <xdr:row>4</xdr:row>
      <xdr:rowOff>276226</xdr:rowOff>
    </xdr:to>
    <xdr:sp macro="" textlink="">
      <xdr:nvSpPr>
        <xdr:cNvPr id="7552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5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55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5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5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5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55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5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56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6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6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6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56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6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56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6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6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6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57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7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57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7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7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7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57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7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57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7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8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8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58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8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58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58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695434</xdr:colOff>
      <xdr:row>4</xdr:row>
      <xdr:rowOff>238126</xdr:rowOff>
    </xdr:to>
    <xdr:sp macro="" textlink="">
      <xdr:nvSpPr>
        <xdr:cNvPr id="758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600184</xdr:colOff>
      <xdr:row>4</xdr:row>
      <xdr:rowOff>276226</xdr:rowOff>
    </xdr:to>
    <xdr:sp macro="" textlink="">
      <xdr:nvSpPr>
        <xdr:cNvPr id="7587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600184</xdr:colOff>
      <xdr:row>4</xdr:row>
      <xdr:rowOff>238126</xdr:rowOff>
    </xdr:to>
    <xdr:sp macro="" textlink="">
      <xdr:nvSpPr>
        <xdr:cNvPr id="758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600184</xdr:colOff>
      <xdr:row>4</xdr:row>
      <xdr:rowOff>238126</xdr:rowOff>
    </xdr:to>
    <xdr:sp macro="" textlink="">
      <xdr:nvSpPr>
        <xdr:cNvPr id="758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695434</xdr:colOff>
      <xdr:row>4</xdr:row>
      <xdr:rowOff>238126</xdr:rowOff>
    </xdr:to>
    <xdr:sp macro="" textlink="">
      <xdr:nvSpPr>
        <xdr:cNvPr id="759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600184</xdr:colOff>
      <xdr:row>4</xdr:row>
      <xdr:rowOff>276226</xdr:rowOff>
    </xdr:to>
    <xdr:sp macro="" textlink="">
      <xdr:nvSpPr>
        <xdr:cNvPr id="7591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771634</xdr:colOff>
      <xdr:row>4</xdr:row>
      <xdr:rowOff>238126</xdr:rowOff>
    </xdr:to>
    <xdr:sp macro="" textlink="">
      <xdr:nvSpPr>
        <xdr:cNvPr id="7592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676384</xdr:colOff>
      <xdr:row>4</xdr:row>
      <xdr:rowOff>276226</xdr:rowOff>
    </xdr:to>
    <xdr:sp macro="" textlink="">
      <xdr:nvSpPr>
        <xdr:cNvPr id="7593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676384</xdr:colOff>
      <xdr:row>4</xdr:row>
      <xdr:rowOff>238126</xdr:rowOff>
    </xdr:to>
    <xdr:sp macro="" textlink="">
      <xdr:nvSpPr>
        <xdr:cNvPr id="7594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676384</xdr:colOff>
      <xdr:row>4</xdr:row>
      <xdr:rowOff>238126</xdr:rowOff>
    </xdr:to>
    <xdr:sp macro="" textlink="">
      <xdr:nvSpPr>
        <xdr:cNvPr id="7595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771634</xdr:colOff>
      <xdr:row>4</xdr:row>
      <xdr:rowOff>238126</xdr:rowOff>
    </xdr:to>
    <xdr:sp macro="" textlink="">
      <xdr:nvSpPr>
        <xdr:cNvPr id="7596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676384</xdr:colOff>
      <xdr:row>4</xdr:row>
      <xdr:rowOff>276226</xdr:rowOff>
    </xdr:to>
    <xdr:sp macro="" textlink="">
      <xdr:nvSpPr>
        <xdr:cNvPr id="7597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695434</xdr:colOff>
      <xdr:row>4</xdr:row>
      <xdr:rowOff>238126</xdr:rowOff>
    </xdr:to>
    <xdr:sp macro="" textlink="">
      <xdr:nvSpPr>
        <xdr:cNvPr id="7598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600184</xdr:colOff>
      <xdr:row>4</xdr:row>
      <xdr:rowOff>276226</xdr:rowOff>
    </xdr:to>
    <xdr:sp macro="" textlink="">
      <xdr:nvSpPr>
        <xdr:cNvPr id="7599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600184</xdr:colOff>
      <xdr:row>4</xdr:row>
      <xdr:rowOff>238126</xdr:rowOff>
    </xdr:to>
    <xdr:sp macro="" textlink="">
      <xdr:nvSpPr>
        <xdr:cNvPr id="760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600184</xdr:colOff>
      <xdr:row>4</xdr:row>
      <xdr:rowOff>238126</xdr:rowOff>
    </xdr:to>
    <xdr:sp macro="" textlink="">
      <xdr:nvSpPr>
        <xdr:cNvPr id="760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695434</xdr:colOff>
      <xdr:row>4</xdr:row>
      <xdr:rowOff>238126</xdr:rowOff>
    </xdr:to>
    <xdr:sp macro="" textlink="">
      <xdr:nvSpPr>
        <xdr:cNvPr id="760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600184</xdr:colOff>
      <xdr:row>4</xdr:row>
      <xdr:rowOff>276226</xdr:rowOff>
    </xdr:to>
    <xdr:sp macro="" textlink="">
      <xdr:nvSpPr>
        <xdr:cNvPr id="7603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771634</xdr:colOff>
      <xdr:row>4</xdr:row>
      <xdr:rowOff>238126</xdr:rowOff>
    </xdr:to>
    <xdr:sp macro="" textlink="">
      <xdr:nvSpPr>
        <xdr:cNvPr id="7604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676384</xdr:colOff>
      <xdr:row>4</xdr:row>
      <xdr:rowOff>276226</xdr:rowOff>
    </xdr:to>
    <xdr:sp macro="" textlink="">
      <xdr:nvSpPr>
        <xdr:cNvPr id="7605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676384</xdr:colOff>
      <xdr:row>4</xdr:row>
      <xdr:rowOff>238126</xdr:rowOff>
    </xdr:to>
    <xdr:sp macro="" textlink="">
      <xdr:nvSpPr>
        <xdr:cNvPr id="7606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676384</xdr:colOff>
      <xdr:row>4</xdr:row>
      <xdr:rowOff>238126</xdr:rowOff>
    </xdr:to>
    <xdr:sp macro="" textlink="">
      <xdr:nvSpPr>
        <xdr:cNvPr id="7607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771634</xdr:colOff>
      <xdr:row>4</xdr:row>
      <xdr:rowOff>238126</xdr:rowOff>
    </xdr:to>
    <xdr:sp macro="" textlink="">
      <xdr:nvSpPr>
        <xdr:cNvPr id="7608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676384</xdr:colOff>
      <xdr:row>4</xdr:row>
      <xdr:rowOff>276226</xdr:rowOff>
    </xdr:to>
    <xdr:sp macro="" textlink="">
      <xdr:nvSpPr>
        <xdr:cNvPr id="7609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695434</xdr:colOff>
      <xdr:row>4</xdr:row>
      <xdr:rowOff>238126</xdr:rowOff>
    </xdr:to>
    <xdr:sp macro="" textlink="">
      <xdr:nvSpPr>
        <xdr:cNvPr id="761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600184</xdr:colOff>
      <xdr:row>4</xdr:row>
      <xdr:rowOff>276226</xdr:rowOff>
    </xdr:to>
    <xdr:sp macro="" textlink="">
      <xdr:nvSpPr>
        <xdr:cNvPr id="7611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600184</xdr:colOff>
      <xdr:row>4</xdr:row>
      <xdr:rowOff>238126</xdr:rowOff>
    </xdr:to>
    <xdr:sp macro="" textlink="">
      <xdr:nvSpPr>
        <xdr:cNvPr id="761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600184</xdr:colOff>
      <xdr:row>4</xdr:row>
      <xdr:rowOff>238126</xdr:rowOff>
    </xdr:to>
    <xdr:sp macro="" textlink="">
      <xdr:nvSpPr>
        <xdr:cNvPr id="761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695434</xdr:colOff>
      <xdr:row>4</xdr:row>
      <xdr:rowOff>238126</xdr:rowOff>
    </xdr:to>
    <xdr:sp macro="" textlink="">
      <xdr:nvSpPr>
        <xdr:cNvPr id="761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771634</xdr:colOff>
      <xdr:row>4</xdr:row>
      <xdr:rowOff>238126</xdr:rowOff>
    </xdr:to>
    <xdr:sp macro="" textlink="">
      <xdr:nvSpPr>
        <xdr:cNvPr id="7615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676384</xdr:colOff>
      <xdr:row>4</xdr:row>
      <xdr:rowOff>276226</xdr:rowOff>
    </xdr:to>
    <xdr:sp macro="" textlink="">
      <xdr:nvSpPr>
        <xdr:cNvPr id="7616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61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62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62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62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63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63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63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64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64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64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64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6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65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265076</xdr:colOff>
      <xdr:row>4</xdr:row>
      <xdr:rowOff>238126</xdr:rowOff>
    </xdr:to>
    <xdr:sp macro="" textlink="">
      <xdr:nvSpPr>
        <xdr:cNvPr id="765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179351</xdr:colOff>
      <xdr:row>4</xdr:row>
      <xdr:rowOff>276226</xdr:rowOff>
    </xdr:to>
    <xdr:sp macro="" textlink="">
      <xdr:nvSpPr>
        <xdr:cNvPr id="765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179351</xdr:colOff>
      <xdr:row>4</xdr:row>
      <xdr:rowOff>238126</xdr:rowOff>
    </xdr:to>
    <xdr:sp macro="" textlink="">
      <xdr:nvSpPr>
        <xdr:cNvPr id="765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179351</xdr:colOff>
      <xdr:row>4</xdr:row>
      <xdr:rowOff>238126</xdr:rowOff>
    </xdr:to>
    <xdr:sp macro="" textlink="">
      <xdr:nvSpPr>
        <xdr:cNvPr id="765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265076</xdr:colOff>
      <xdr:row>4</xdr:row>
      <xdr:rowOff>238126</xdr:rowOff>
    </xdr:to>
    <xdr:sp macro="" textlink="">
      <xdr:nvSpPr>
        <xdr:cNvPr id="765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179351</xdr:colOff>
      <xdr:row>4</xdr:row>
      <xdr:rowOff>276226</xdr:rowOff>
    </xdr:to>
    <xdr:sp macro="" textlink="">
      <xdr:nvSpPr>
        <xdr:cNvPr id="765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265076</xdr:colOff>
      <xdr:row>4</xdr:row>
      <xdr:rowOff>238126</xdr:rowOff>
    </xdr:to>
    <xdr:sp macro="" textlink="">
      <xdr:nvSpPr>
        <xdr:cNvPr id="765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255551</xdr:colOff>
      <xdr:row>4</xdr:row>
      <xdr:rowOff>276226</xdr:rowOff>
    </xdr:to>
    <xdr:sp macro="" textlink="">
      <xdr:nvSpPr>
        <xdr:cNvPr id="766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255551</xdr:colOff>
      <xdr:row>4</xdr:row>
      <xdr:rowOff>238126</xdr:rowOff>
    </xdr:to>
    <xdr:sp macro="" textlink="">
      <xdr:nvSpPr>
        <xdr:cNvPr id="766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255551</xdr:colOff>
      <xdr:row>4</xdr:row>
      <xdr:rowOff>238126</xdr:rowOff>
    </xdr:to>
    <xdr:sp macro="" textlink="">
      <xdr:nvSpPr>
        <xdr:cNvPr id="766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265076</xdr:colOff>
      <xdr:row>4</xdr:row>
      <xdr:rowOff>238126</xdr:rowOff>
    </xdr:to>
    <xdr:sp macro="" textlink="">
      <xdr:nvSpPr>
        <xdr:cNvPr id="766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255551</xdr:colOff>
      <xdr:row>4</xdr:row>
      <xdr:rowOff>276226</xdr:rowOff>
    </xdr:to>
    <xdr:sp macro="" textlink="">
      <xdr:nvSpPr>
        <xdr:cNvPr id="766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265076</xdr:colOff>
      <xdr:row>4</xdr:row>
      <xdr:rowOff>238126</xdr:rowOff>
    </xdr:to>
    <xdr:sp macro="" textlink="">
      <xdr:nvSpPr>
        <xdr:cNvPr id="766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179351</xdr:colOff>
      <xdr:row>4</xdr:row>
      <xdr:rowOff>276226</xdr:rowOff>
    </xdr:to>
    <xdr:sp macro="" textlink="">
      <xdr:nvSpPr>
        <xdr:cNvPr id="766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179351</xdr:colOff>
      <xdr:row>4</xdr:row>
      <xdr:rowOff>238126</xdr:rowOff>
    </xdr:to>
    <xdr:sp macro="" textlink="">
      <xdr:nvSpPr>
        <xdr:cNvPr id="766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179351</xdr:colOff>
      <xdr:row>4</xdr:row>
      <xdr:rowOff>238126</xdr:rowOff>
    </xdr:to>
    <xdr:sp macro="" textlink="">
      <xdr:nvSpPr>
        <xdr:cNvPr id="766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265076</xdr:colOff>
      <xdr:row>4</xdr:row>
      <xdr:rowOff>238126</xdr:rowOff>
    </xdr:to>
    <xdr:sp macro="" textlink="">
      <xdr:nvSpPr>
        <xdr:cNvPr id="766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179351</xdr:colOff>
      <xdr:row>4</xdr:row>
      <xdr:rowOff>276226</xdr:rowOff>
    </xdr:to>
    <xdr:sp macro="" textlink="">
      <xdr:nvSpPr>
        <xdr:cNvPr id="767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265076</xdr:colOff>
      <xdr:row>4</xdr:row>
      <xdr:rowOff>238126</xdr:rowOff>
    </xdr:to>
    <xdr:sp macro="" textlink="">
      <xdr:nvSpPr>
        <xdr:cNvPr id="767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255551</xdr:colOff>
      <xdr:row>4</xdr:row>
      <xdr:rowOff>276226</xdr:rowOff>
    </xdr:to>
    <xdr:sp macro="" textlink="">
      <xdr:nvSpPr>
        <xdr:cNvPr id="767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255551</xdr:colOff>
      <xdr:row>4</xdr:row>
      <xdr:rowOff>238126</xdr:rowOff>
    </xdr:to>
    <xdr:sp macro="" textlink="">
      <xdr:nvSpPr>
        <xdr:cNvPr id="767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255551</xdr:colOff>
      <xdr:row>4</xdr:row>
      <xdr:rowOff>238126</xdr:rowOff>
    </xdr:to>
    <xdr:sp macro="" textlink="">
      <xdr:nvSpPr>
        <xdr:cNvPr id="767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265076</xdr:colOff>
      <xdr:row>4</xdr:row>
      <xdr:rowOff>238126</xdr:rowOff>
    </xdr:to>
    <xdr:sp macro="" textlink="">
      <xdr:nvSpPr>
        <xdr:cNvPr id="767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255551</xdr:colOff>
      <xdr:row>4</xdr:row>
      <xdr:rowOff>276226</xdr:rowOff>
    </xdr:to>
    <xdr:sp macro="" textlink="">
      <xdr:nvSpPr>
        <xdr:cNvPr id="767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265076</xdr:colOff>
      <xdr:row>4</xdr:row>
      <xdr:rowOff>238126</xdr:rowOff>
    </xdr:to>
    <xdr:sp macro="" textlink="">
      <xdr:nvSpPr>
        <xdr:cNvPr id="767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179351</xdr:colOff>
      <xdr:row>4</xdr:row>
      <xdr:rowOff>276226</xdr:rowOff>
    </xdr:to>
    <xdr:sp macro="" textlink="">
      <xdr:nvSpPr>
        <xdr:cNvPr id="767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179351</xdr:colOff>
      <xdr:row>4</xdr:row>
      <xdr:rowOff>238126</xdr:rowOff>
    </xdr:to>
    <xdr:sp macro="" textlink="">
      <xdr:nvSpPr>
        <xdr:cNvPr id="767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179351</xdr:colOff>
      <xdr:row>4</xdr:row>
      <xdr:rowOff>238126</xdr:rowOff>
    </xdr:to>
    <xdr:sp macro="" textlink="">
      <xdr:nvSpPr>
        <xdr:cNvPr id="768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265076</xdr:colOff>
      <xdr:row>4</xdr:row>
      <xdr:rowOff>238126</xdr:rowOff>
    </xdr:to>
    <xdr:sp macro="" textlink="">
      <xdr:nvSpPr>
        <xdr:cNvPr id="768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179351</xdr:colOff>
      <xdr:row>4</xdr:row>
      <xdr:rowOff>276226</xdr:rowOff>
    </xdr:to>
    <xdr:sp macro="" textlink="">
      <xdr:nvSpPr>
        <xdr:cNvPr id="768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265076</xdr:colOff>
      <xdr:row>4</xdr:row>
      <xdr:rowOff>238126</xdr:rowOff>
    </xdr:to>
    <xdr:sp macro="" textlink="">
      <xdr:nvSpPr>
        <xdr:cNvPr id="768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255551</xdr:colOff>
      <xdr:row>4</xdr:row>
      <xdr:rowOff>276226</xdr:rowOff>
    </xdr:to>
    <xdr:sp macro="" textlink="">
      <xdr:nvSpPr>
        <xdr:cNvPr id="768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255551</xdr:colOff>
      <xdr:row>4</xdr:row>
      <xdr:rowOff>238126</xdr:rowOff>
    </xdr:to>
    <xdr:sp macro="" textlink="">
      <xdr:nvSpPr>
        <xdr:cNvPr id="768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255551</xdr:colOff>
      <xdr:row>4</xdr:row>
      <xdr:rowOff>238126</xdr:rowOff>
    </xdr:to>
    <xdr:sp macro="" textlink="">
      <xdr:nvSpPr>
        <xdr:cNvPr id="768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265076</xdr:colOff>
      <xdr:row>4</xdr:row>
      <xdr:rowOff>238126</xdr:rowOff>
    </xdr:to>
    <xdr:sp macro="" textlink="">
      <xdr:nvSpPr>
        <xdr:cNvPr id="768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68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1241743</xdr:colOff>
      <xdr:row>4</xdr:row>
      <xdr:rowOff>276226</xdr:rowOff>
    </xdr:to>
    <xdr:sp macro="" textlink="">
      <xdr:nvSpPr>
        <xdr:cNvPr id="768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69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69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69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1241743</xdr:colOff>
      <xdr:row>4</xdr:row>
      <xdr:rowOff>276226</xdr:rowOff>
    </xdr:to>
    <xdr:sp macro="" textlink="">
      <xdr:nvSpPr>
        <xdr:cNvPr id="769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69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1241743</xdr:colOff>
      <xdr:row>4</xdr:row>
      <xdr:rowOff>276226</xdr:rowOff>
    </xdr:to>
    <xdr:sp macro="" textlink="">
      <xdr:nvSpPr>
        <xdr:cNvPr id="769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69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69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69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1241743</xdr:colOff>
      <xdr:row>4</xdr:row>
      <xdr:rowOff>276226</xdr:rowOff>
    </xdr:to>
    <xdr:sp macro="" textlink="">
      <xdr:nvSpPr>
        <xdr:cNvPr id="769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70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1241743</xdr:colOff>
      <xdr:row>4</xdr:row>
      <xdr:rowOff>276226</xdr:rowOff>
    </xdr:to>
    <xdr:sp macro="" textlink="">
      <xdr:nvSpPr>
        <xdr:cNvPr id="770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70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70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70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1241743</xdr:colOff>
      <xdr:row>4</xdr:row>
      <xdr:rowOff>276226</xdr:rowOff>
    </xdr:to>
    <xdr:sp macro="" textlink="">
      <xdr:nvSpPr>
        <xdr:cNvPr id="770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70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1241743</xdr:colOff>
      <xdr:row>4</xdr:row>
      <xdr:rowOff>276226</xdr:rowOff>
    </xdr:to>
    <xdr:sp macro="" textlink="">
      <xdr:nvSpPr>
        <xdr:cNvPr id="770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70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70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71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1241743</xdr:colOff>
      <xdr:row>4</xdr:row>
      <xdr:rowOff>276226</xdr:rowOff>
    </xdr:to>
    <xdr:sp macro="" textlink="">
      <xdr:nvSpPr>
        <xdr:cNvPr id="771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71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1241743</xdr:colOff>
      <xdr:row>4</xdr:row>
      <xdr:rowOff>276226</xdr:rowOff>
    </xdr:to>
    <xdr:sp macro="" textlink="">
      <xdr:nvSpPr>
        <xdr:cNvPr id="771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71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71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71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1241743</xdr:colOff>
      <xdr:row>4</xdr:row>
      <xdr:rowOff>276226</xdr:rowOff>
    </xdr:to>
    <xdr:sp macro="" textlink="">
      <xdr:nvSpPr>
        <xdr:cNvPr id="771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71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1241743</xdr:colOff>
      <xdr:row>4</xdr:row>
      <xdr:rowOff>276226</xdr:rowOff>
    </xdr:to>
    <xdr:sp macro="" textlink="">
      <xdr:nvSpPr>
        <xdr:cNvPr id="771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72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72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1241743</xdr:colOff>
      <xdr:row>4</xdr:row>
      <xdr:rowOff>238126</xdr:rowOff>
    </xdr:to>
    <xdr:sp macro="" textlink="">
      <xdr:nvSpPr>
        <xdr:cNvPr id="772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1241743</xdr:colOff>
      <xdr:row>4</xdr:row>
      <xdr:rowOff>276226</xdr:rowOff>
    </xdr:to>
    <xdr:sp macro="" textlink="">
      <xdr:nvSpPr>
        <xdr:cNvPr id="772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1204511</xdr:colOff>
      <xdr:row>4</xdr:row>
      <xdr:rowOff>276226</xdr:rowOff>
    </xdr:to>
    <xdr:sp macro="" textlink="">
      <xdr:nvSpPr>
        <xdr:cNvPr id="772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1204511</xdr:colOff>
      <xdr:row>4</xdr:row>
      <xdr:rowOff>276226</xdr:rowOff>
    </xdr:to>
    <xdr:sp macro="" textlink="">
      <xdr:nvSpPr>
        <xdr:cNvPr id="772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1204511</xdr:colOff>
      <xdr:row>4</xdr:row>
      <xdr:rowOff>276226</xdr:rowOff>
    </xdr:to>
    <xdr:sp macro="" textlink="">
      <xdr:nvSpPr>
        <xdr:cNvPr id="773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1204511</xdr:colOff>
      <xdr:row>4</xdr:row>
      <xdr:rowOff>276226</xdr:rowOff>
    </xdr:to>
    <xdr:sp macro="" textlink="">
      <xdr:nvSpPr>
        <xdr:cNvPr id="773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1204511</xdr:colOff>
      <xdr:row>4</xdr:row>
      <xdr:rowOff>276226</xdr:rowOff>
    </xdr:to>
    <xdr:sp macro="" textlink="">
      <xdr:nvSpPr>
        <xdr:cNvPr id="773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1204511</xdr:colOff>
      <xdr:row>4</xdr:row>
      <xdr:rowOff>276226</xdr:rowOff>
    </xdr:to>
    <xdr:sp macro="" textlink="">
      <xdr:nvSpPr>
        <xdr:cNvPr id="774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1204511</xdr:colOff>
      <xdr:row>4</xdr:row>
      <xdr:rowOff>276226</xdr:rowOff>
    </xdr:to>
    <xdr:sp macro="" textlink="">
      <xdr:nvSpPr>
        <xdr:cNvPr id="774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1204511</xdr:colOff>
      <xdr:row>4</xdr:row>
      <xdr:rowOff>276226</xdr:rowOff>
    </xdr:to>
    <xdr:sp macro="" textlink="">
      <xdr:nvSpPr>
        <xdr:cNvPr id="774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1204511</xdr:colOff>
      <xdr:row>4</xdr:row>
      <xdr:rowOff>276226</xdr:rowOff>
    </xdr:to>
    <xdr:sp macro="" textlink="">
      <xdr:nvSpPr>
        <xdr:cNvPr id="774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1204511</xdr:colOff>
      <xdr:row>4</xdr:row>
      <xdr:rowOff>276226</xdr:rowOff>
    </xdr:to>
    <xdr:sp macro="" textlink="">
      <xdr:nvSpPr>
        <xdr:cNvPr id="775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1204511</xdr:colOff>
      <xdr:row>4</xdr:row>
      <xdr:rowOff>276226</xdr:rowOff>
    </xdr:to>
    <xdr:sp macro="" textlink="">
      <xdr:nvSpPr>
        <xdr:cNvPr id="775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1204511</xdr:colOff>
      <xdr:row>4</xdr:row>
      <xdr:rowOff>238126</xdr:rowOff>
    </xdr:to>
    <xdr:sp macro="" textlink="">
      <xdr:nvSpPr>
        <xdr:cNvPr id="77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1204511</xdr:colOff>
      <xdr:row>4</xdr:row>
      <xdr:rowOff>276226</xdr:rowOff>
    </xdr:to>
    <xdr:sp macro="" textlink="">
      <xdr:nvSpPr>
        <xdr:cNvPr id="775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274603</xdr:colOff>
      <xdr:row>4</xdr:row>
      <xdr:rowOff>238126</xdr:rowOff>
    </xdr:to>
    <xdr:sp macro="" textlink="">
      <xdr:nvSpPr>
        <xdr:cNvPr id="776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179353</xdr:colOff>
      <xdr:row>4</xdr:row>
      <xdr:rowOff>276226</xdr:rowOff>
    </xdr:to>
    <xdr:sp macro="" textlink="">
      <xdr:nvSpPr>
        <xdr:cNvPr id="776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179353</xdr:colOff>
      <xdr:row>4</xdr:row>
      <xdr:rowOff>238126</xdr:rowOff>
    </xdr:to>
    <xdr:sp macro="" textlink="">
      <xdr:nvSpPr>
        <xdr:cNvPr id="776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179353</xdr:colOff>
      <xdr:row>4</xdr:row>
      <xdr:rowOff>238126</xdr:rowOff>
    </xdr:to>
    <xdr:sp macro="" textlink="">
      <xdr:nvSpPr>
        <xdr:cNvPr id="776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274603</xdr:colOff>
      <xdr:row>4</xdr:row>
      <xdr:rowOff>238126</xdr:rowOff>
    </xdr:to>
    <xdr:sp macro="" textlink="">
      <xdr:nvSpPr>
        <xdr:cNvPr id="776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179353</xdr:colOff>
      <xdr:row>4</xdr:row>
      <xdr:rowOff>276226</xdr:rowOff>
    </xdr:to>
    <xdr:sp macro="" textlink="">
      <xdr:nvSpPr>
        <xdr:cNvPr id="776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350803</xdr:colOff>
      <xdr:row>4</xdr:row>
      <xdr:rowOff>238126</xdr:rowOff>
    </xdr:to>
    <xdr:sp macro="" textlink="">
      <xdr:nvSpPr>
        <xdr:cNvPr id="7766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255553</xdr:colOff>
      <xdr:row>4</xdr:row>
      <xdr:rowOff>276226</xdr:rowOff>
    </xdr:to>
    <xdr:sp macro="" textlink="">
      <xdr:nvSpPr>
        <xdr:cNvPr id="776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255553</xdr:colOff>
      <xdr:row>4</xdr:row>
      <xdr:rowOff>238126</xdr:rowOff>
    </xdr:to>
    <xdr:sp macro="" textlink="">
      <xdr:nvSpPr>
        <xdr:cNvPr id="776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255553</xdr:colOff>
      <xdr:row>4</xdr:row>
      <xdr:rowOff>238126</xdr:rowOff>
    </xdr:to>
    <xdr:sp macro="" textlink="">
      <xdr:nvSpPr>
        <xdr:cNvPr id="776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350803</xdr:colOff>
      <xdr:row>4</xdr:row>
      <xdr:rowOff>238126</xdr:rowOff>
    </xdr:to>
    <xdr:sp macro="" textlink="">
      <xdr:nvSpPr>
        <xdr:cNvPr id="7770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255553</xdr:colOff>
      <xdr:row>4</xdr:row>
      <xdr:rowOff>276226</xdr:rowOff>
    </xdr:to>
    <xdr:sp macro="" textlink="">
      <xdr:nvSpPr>
        <xdr:cNvPr id="777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274603</xdr:colOff>
      <xdr:row>4</xdr:row>
      <xdr:rowOff>238126</xdr:rowOff>
    </xdr:to>
    <xdr:sp macro="" textlink="">
      <xdr:nvSpPr>
        <xdr:cNvPr id="7772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179353</xdr:colOff>
      <xdr:row>4</xdr:row>
      <xdr:rowOff>276226</xdr:rowOff>
    </xdr:to>
    <xdr:sp macro="" textlink="">
      <xdr:nvSpPr>
        <xdr:cNvPr id="777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179353</xdr:colOff>
      <xdr:row>4</xdr:row>
      <xdr:rowOff>238126</xdr:rowOff>
    </xdr:to>
    <xdr:sp macro="" textlink="">
      <xdr:nvSpPr>
        <xdr:cNvPr id="777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179353</xdr:colOff>
      <xdr:row>4</xdr:row>
      <xdr:rowOff>238126</xdr:rowOff>
    </xdr:to>
    <xdr:sp macro="" textlink="">
      <xdr:nvSpPr>
        <xdr:cNvPr id="777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274603</xdr:colOff>
      <xdr:row>4</xdr:row>
      <xdr:rowOff>238126</xdr:rowOff>
    </xdr:to>
    <xdr:sp macro="" textlink="">
      <xdr:nvSpPr>
        <xdr:cNvPr id="777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179353</xdr:colOff>
      <xdr:row>4</xdr:row>
      <xdr:rowOff>276226</xdr:rowOff>
    </xdr:to>
    <xdr:sp macro="" textlink="">
      <xdr:nvSpPr>
        <xdr:cNvPr id="777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350803</xdr:colOff>
      <xdr:row>4</xdr:row>
      <xdr:rowOff>238126</xdr:rowOff>
    </xdr:to>
    <xdr:sp macro="" textlink="">
      <xdr:nvSpPr>
        <xdr:cNvPr id="7778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255553</xdr:colOff>
      <xdr:row>4</xdr:row>
      <xdr:rowOff>276226</xdr:rowOff>
    </xdr:to>
    <xdr:sp macro="" textlink="">
      <xdr:nvSpPr>
        <xdr:cNvPr id="777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255553</xdr:colOff>
      <xdr:row>4</xdr:row>
      <xdr:rowOff>238126</xdr:rowOff>
    </xdr:to>
    <xdr:sp macro="" textlink="">
      <xdr:nvSpPr>
        <xdr:cNvPr id="778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255553</xdr:colOff>
      <xdr:row>4</xdr:row>
      <xdr:rowOff>238126</xdr:rowOff>
    </xdr:to>
    <xdr:sp macro="" textlink="">
      <xdr:nvSpPr>
        <xdr:cNvPr id="778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350803</xdr:colOff>
      <xdr:row>4</xdr:row>
      <xdr:rowOff>238126</xdr:rowOff>
    </xdr:to>
    <xdr:sp macro="" textlink="">
      <xdr:nvSpPr>
        <xdr:cNvPr id="7782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255553</xdr:colOff>
      <xdr:row>4</xdr:row>
      <xdr:rowOff>276226</xdr:rowOff>
    </xdr:to>
    <xdr:sp macro="" textlink="">
      <xdr:nvSpPr>
        <xdr:cNvPr id="778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274603</xdr:colOff>
      <xdr:row>4</xdr:row>
      <xdr:rowOff>238126</xdr:rowOff>
    </xdr:to>
    <xdr:sp macro="" textlink="">
      <xdr:nvSpPr>
        <xdr:cNvPr id="778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179353</xdr:colOff>
      <xdr:row>4</xdr:row>
      <xdr:rowOff>276226</xdr:rowOff>
    </xdr:to>
    <xdr:sp macro="" textlink="">
      <xdr:nvSpPr>
        <xdr:cNvPr id="778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179353</xdr:colOff>
      <xdr:row>4</xdr:row>
      <xdr:rowOff>238126</xdr:rowOff>
    </xdr:to>
    <xdr:sp macro="" textlink="">
      <xdr:nvSpPr>
        <xdr:cNvPr id="778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179353</xdr:colOff>
      <xdr:row>4</xdr:row>
      <xdr:rowOff>238126</xdr:rowOff>
    </xdr:to>
    <xdr:sp macro="" textlink="">
      <xdr:nvSpPr>
        <xdr:cNvPr id="778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274603</xdr:colOff>
      <xdr:row>4</xdr:row>
      <xdr:rowOff>238126</xdr:rowOff>
    </xdr:to>
    <xdr:sp macro="" textlink="">
      <xdr:nvSpPr>
        <xdr:cNvPr id="778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303901</xdr:rowOff>
    </xdr:from>
    <xdr:to>
      <xdr:col>17</xdr:col>
      <xdr:colOff>49952</xdr:colOff>
      <xdr:row>4</xdr:row>
      <xdr:rowOff>284852</xdr:rowOff>
    </xdr:to>
    <xdr:sp macro="" textlink="">
      <xdr:nvSpPr>
        <xdr:cNvPr id="7789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350803</xdr:colOff>
      <xdr:row>4</xdr:row>
      <xdr:rowOff>238126</xdr:rowOff>
    </xdr:to>
    <xdr:sp macro="" textlink="">
      <xdr:nvSpPr>
        <xdr:cNvPr id="7790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255553</xdr:colOff>
      <xdr:row>4</xdr:row>
      <xdr:rowOff>276226</xdr:rowOff>
    </xdr:to>
    <xdr:sp macro="" textlink="">
      <xdr:nvSpPr>
        <xdr:cNvPr id="779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7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79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7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7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7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79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7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79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80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80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80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81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81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81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82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82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78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782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66785</xdr:colOff>
      <xdr:row>4</xdr:row>
      <xdr:rowOff>238126</xdr:rowOff>
    </xdr:to>
    <xdr:sp macro="" textlink="">
      <xdr:nvSpPr>
        <xdr:cNvPr id="7828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1221692</xdr:colOff>
      <xdr:row>4</xdr:row>
      <xdr:rowOff>276226</xdr:rowOff>
    </xdr:to>
    <xdr:sp macro="" textlink="">
      <xdr:nvSpPr>
        <xdr:cNvPr id="782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1221692</xdr:colOff>
      <xdr:row>4</xdr:row>
      <xdr:rowOff>238126</xdr:rowOff>
    </xdr:to>
    <xdr:sp macro="" textlink="">
      <xdr:nvSpPr>
        <xdr:cNvPr id="783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1221692</xdr:colOff>
      <xdr:row>4</xdr:row>
      <xdr:rowOff>238126</xdr:rowOff>
    </xdr:to>
    <xdr:sp macro="" textlink="">
      <xdr:nvSpPr>
        <xdr:cNvPr id="783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66785</xdr:colOff>
      <xdr:row>4</xdr:row>
      <xdr:rowOff>238126</xdr:rowOff>
    </xdr:to>
    <xdr:sp macro="" textlink="">
      <xdr:nvSpPr>
        <xdr:cNvPr id="7832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1221692</xdr:colOff>
      <xdr:row>4</xdr:row>
      <xdr:rowOff>276226</xdr:rowOff>
    </xdr:to>
    <xdr:sp macro="" textlink="">
      <xdr:nvSpPr>
        <xdr:cNvPr id="783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142985</xdr:colOff>
      <xdr:row>4</xdr:row>
      <xdr:rowOff>238126</xdr:rowOff>
    </xdr:to>
    <xdr:sp macro="" textlink="">
      <xdr:nvSpPr>
        <xdr:cNvPr id="7834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47735</xdr:colOff>
      <xdr:row>4</xdr:row>
      <xdr:rowOff>276226</xdr:rowOff>
    </xdr:to>
    <xdr:sp macro="" textlink="">
      <xdr:nvSpPr>
        <xdr:cNvPr id="7835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47735</xdr:colOff>
      <xdr:row>4</xdr:row>
      <xdr:rowOff>238126</xdr:rowOff>
    </xdr:to>
    <xdr:sp macro="" textlink="">
      <xdr:nvSpPr>
        <xdr:cNvPr id="7836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47735</xdr:colOff>
      <xdr:row>4</xdr:row>
      <xdr:rowOff>238126</xdr:rowOff>
    </xdr:to>
    <xdr:sp macro="" textlink="">
      <xdr:nvSpPr>
        <xdr:cNvPr id="7837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142985</xdr:colOff>
      <xdr:row>4</xdr:row>
      <xdr:rowOff>238126</xdr:rowOff>
    </xdr:to>
    <xdr:sp macro="" textlink="">
      <xdr:nvSpPr>
        <xdr:cNvPr id="7838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47735</xdr:colOff>
      <xdr:row>4</xdr:row>
      <xdr:rowOff>276226</xdr:rowOff>
    </xdr:to>
    <xdr:sp macro="" textlink="">
      <xdr:nvSpPr>
        <xdr:cNvPr id="7839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66785</xdr:colOff>
      <xdr:row>4</xdr:row>
      <xdr:rowOff>238126</xdr:rowOff>
    </xdr:to>
    <xdr:sp macro="" textlink="">
      <xdr:nvSpPr>
        <xdr:cNvPr id="7840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1221692</xdr:colOff>
      <xdr:row>4</xdr:row>
      <xdr:rowOff>276226</xdr:rowOff>
    </xdr:to>
    <xdr:sp macro="" textlink="">
      <xdr:nvSpPr>
        <xdr:cNvPr id="7841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1221692</xdr:colOff>
      <xdr:row>4</xdr:row>
      <xdr:rowOff>238126</xdr:rowOff>
    </xdr:to>
    <xdr:sp macro="" textlink="">
      <xdr:nvSpPr>
        <xdr:cNvPr id="784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1221692</xdr:colOff>
      <xdr:row>4</xdr:row>
      <xdr:rowOff>238126</xdr:rowOff>
    </xdr:to>
    <xdr:sp macro="" textlink="">
      <xdr:nvSpPr>
        <xdr:cNvPr id="784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66785</xdr:colOff>
      <xdr:row>4</xdr:row>
      <xdr:rowOff>238126</xdr:rowOff>
    </xdr:to>
    <xdr:sp macro="" textlink="">
      <xdr:nvSpPr>
        <xdr:cNvPr id="7844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1221692</xdr:colOff>
      <xdr:row>4</xdr:row>
      <xdr:rowOff>276226</xdr:rowOff>
    </xdr:to>
    <xdr:sp macro="" textlink="">
      <xdr:nvSpPr>
        <xdr:cNvPr id="784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142985</xdr:colOff>
      <xdr:row>4</xdr:row>
      <xdr:rowOff>238126</xdr:rowOff>
    </xdr:to>
    <xdr:sp macro="" textlink="">
      <xdr:nvSpPr>
        <xdr:cNvPr id="7846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47735</xdr:colOff>
      <xdr:row>4</xdr:row>
      <xdr:rowOff>276226</xdr:rowOff>
    </xdr:to>
    <xdr:sp macro="" textlink="">
      <xdr:nvSpPr>
        <xdr:cNvPr id="7847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47735</xdr:colOff>
      <xdr:row>4</xdr:row>
      <xdr:rowOff>238126</xdr:rowOff>
    </xdr:to>
    <xdr:sp macro="" textlink="">
      <xdr:nvSpPr>
        <xdr:cNvPr id="784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47735</xdr:colOff>
      <xdr:row>4</xdr:row>
      <xdr:rowOff>238126</xdr:rowOff>
    </xdr:to>
    <xdr:sp macro="" textlink="">
      <xdr:nvSpPr>
        <xdr:cNvPr id="7849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142985</xdr:colOff>
      <xdr:row>4</xdr:row>
      <xdr:rowOff>238126</xdr:rowOff>
    </xdr:to>
    <xdr:sp macro="" textlink="">
      <xdr:nvSpPr>
        <xdr:cNvPr id="7850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47735</xdr:colOff>
      <xdr:row>4</xdr:row>
      <xdr:rowOff>276226</xdr:rowOff>
    </xdr:to>
    <xdr:sp macro="" textlink="">
      <xdr:nvSpPr>
        <xdr:cNvPr id="7851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66785</xdr:colOff>
      <xdr:row>4</xdr:row>
      <xdr:rowOff>238126</xdr:rowOff>
    </xdr:to>
    <xdr:sp macro="" textlink="">
      <xdr:nvSpPr>
        <xdr:cNvPr id="7852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1221692</xdr:colOff>
      <xdr:row>4</xdr:row>
      <xdr:rowOff>276226</xdr:rowOff>
    </xdr:to>
    <xdr:sp macro="" textlink="">
      <xdr:nvSpPr>
        <xdr:cNvPr id="785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1221692</xdr:colOff>
      <xdr:row>4</xdr:row>
      <xdr:rowOff>238126</xdr:rowOff>
    </xdr:to>
    <xdr:sp macro="" textlink="">
      <xdr:nvSpPr>
        <xdr:cNvPr id="785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1221692</xdr:colOff>
      <xdr:row>4</xdr:row>
      <xdr:rowOff>238126</xdr:rowOff>
    </xdr:to>
    <xdr:sp macro="" textlink="">
      <xdr:nvSpPr>
        <xdr:cNvPr id="785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1221692</xdr:colOff>
      <xdr:row>4</xdr:row>
      <xdr:rowOff>276226</xdr:rowOff>
    </xdr:to>
    <xdr:sp macro="" textlink="">
      <xdr:nvSpPr>
        <xdr:cNvPr id="785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142985</xdr:colOff>
      <xdr:row>4</xdr:row>
      <xdr:rowOff>238126</xdr:rowOff>
    </xdr:to>
    <xdr:sp macro="" textlink="">
      <xdr:nvSpPr>
        <xdr:cNvPr id="7857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47735</xdr:colOff>
      <xdr:row>4</xdr:row>
      <xdr:rowOff>276226</xdr:rowOff>
    </xdr:to>
    <xdr:sp macro="" textlink="">
      <xdr:nvSpPr>
        <xdr:cNvPr id="7858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47735</xdr:colOff>
      <xdr:row>4</xdr:row>
      <xdr:rowOff>238126</xdr:rowOff>
    </xdr:to>
    <xdr:sp macro="" textlink="">
      <xdr:nvSpPr>
        <xdr:cNvPr id="7859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6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86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6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6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6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86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6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86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6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6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7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87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7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87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7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7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7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87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7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87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8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8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8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88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8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88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8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8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8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88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9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789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9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789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1202640</xdr:colOff>
      <xdr:row>4</xdr:row>
      <xdr:rowOff>238126</xdr:rowOff>
    </xdr:to>
    <xdr:sp macro="" textlink="">
      <xdr:nvSpPr>
        <xdr:cNvPr id="78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1126440</xdr:colOff>
      <xdr:row>4</xdr:row>
      <xdr:rowOff>276226</xdr:rowOff>
    </xdr:to>
    <xdr:sp macro="" textlink="">
      <xdr:nvSpPr>
        <xdr:cNvPr id="789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1126440</xdr:colOff>
      <xdr:row>4</xdr:row>
      <xdr:rowOff>238126</xdr:rowOff>
    </xdr:to>
    <xdr:sp macro="" textlink="">
      <xdr:nvSpPr>
        <xdr:cNvPr id="789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1126440</xdr:colOff>
      <xdr:row>4</xdr:row>
      <xdr:rowOff>238126</xdr:rowOff>
    </xdr:to>
    <xdr:sp macro="" textlink="">
      <xdr:nvSpPr>
        <xdr:cNvPr id="789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1202640</xdr:colOff>
      <xdr:row>4</xdr:row>
      <xdr:rowOff>238126</xdr:rowOff>
    </xdr:to>
    <xdr:sp macro="" textlink="">
      <xdr:nvSpPr>
        <xdr:cNvPr id="78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1126440</xdr:colOff>
      <xdr:row>4</xdr:row>
      <xdr:rowOff>276226</xdr:rowOff>
    </xdr:to>
    <xdr:sp macro="" textlink="">
      <xdr:nvSpPr>
        <xdr:cNvPr id="789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1202640</xdr:colOff>
      <xdr:row>4</xdr:row>
      <xdr:rowOff>238126</xdr:rowOff>
    </xdr:to>
    <xdr:sp macro="" textlink="">
      <xdr:nvSpPr>
        <xdr:cNvPr id="79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1202640</xdr:colOff>
      <xdr:row>4</xdr:row>
      <xdr:rowOff>276226</xdr:rowOff>
    </xdr:to>
    <xdr:sp macro="" textlink="">
      <xdr:nvSpPr>
        <xdr:cNvPr id="7901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1202640</xdr:colOff>
      <xdr:row>4</xdr:row>
      <xdr:rowOff>238126</xdr:rowOff>
    </xdr:to>
    <xdr:sp macro="" textlink="">
      <xdr:nvSpPr>
        <xdr:cNvPr id="79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1202640</xdr:colOff>
      <xdr:row>4</xdr:row>
      <xdr:rowOff>238126</xdr:rowOff>
    </xdr:to>
    <xdr:sp macro="" textlink="">
      <xdr:nvSpPr>
        <xdr:cNvPr id="79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1202640</xdr:colOff>
      <xdr:row>4</xdr:row>
      <xdr:rowOff>238126</xdr:rowOff>
    </xdr:to>
    <xdr:sp macro="" textlink="">
      <xdr:nvSpPr>
        <xdr:cNvPr id="79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1202640</xdr:colOff>
      <xdr:row>4</xdr:row>
      <xdr:rowOff>276226</xdr:rowOff>
    </xdr:to>
    <xdr:sp macro="" textlink="">
      <xdr:nvSpPr>
        <xdr:cNvPr id="7905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1202640</xdr:colOff>
      <xdr:row>4</xdr:row>
      <xdr:rowOff>238126</xdr:rowOff>
    </xdr:to>
    <xdr:sp macro="" textlink="">
      <xdr:nvSpPr>
        <xdr:cNvPr id="79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1126440</xdr:colOff>
      <xdr:row>4</xdr:row>
      <xdr:rowOff>276226</xdr:rowOff>
    </xdr:to>
    <xdr:sp macro="" textlink="">
      <xdr:nvSpPr>
        <xdr:cNvPr id="7907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1126440</xdr:colOff>
      <xdr:row>4</xdr:row>
      <xdr:rowOff>238126</xdr:rowOff>
    </xdr:to>
    <xdr:sp macro="" textlink="">
      <xdr:nvSpPr>
        <xdr:cNvPr id="790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1126440</xdr:colOff>
      <xdr:row>4</xdr:row>
      <xdr:rowOff>238126</xdr:rowOff>
    </xdr:to>
    <xdr:sp macro="" textlink="">
      <xdr:nvSpPr>
        <xdr:cNvPr id="790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1202640</xdr:colOff>
      <xdr:row>4</xdr:row>
      <xdr:rowOff>238126</xdr:rowOff>
    </xdr:to>
    <xdr:sp macro="" textlink="">
      <xdr:nvSpPr>
        <xdr:cNvPr id="79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1126440</xdr:colOff>
      <xdr:row>4</xdr:row>
      <xdr:rowOff>276226</xdr:rowOff>
    </xdr:to>
    <xdr:sp macro="" textlink="">
      <xdr:nvSpPr>
        <xdr:cNvPr id="791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1202640</xdr:colOff>
      <xdr:row>4</xdr:row>
      <xdr:rowOff>238126</xdr:rowOff>
    </xdr:to>
    <xdr:sp macro="" textlink="">
      <xdr:nvSpPr>
        <xdr:cNvPr id="79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1202640</xdr:colOff>
      <xdr:row>4</xdr:row>
      <xdr:rowOff>276226</xdr:rowOff>
    </xdr:to>
    <xdr:sp macro="" textlink="">
      <xdr:nvSpPr>
        <xdr:cNvPr id="7913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1202640</xdr:colOff>
      <xdr:row>4</xdr:row>
      <xdr:rowOff>238126</xdr:rowOff>
    </xdr:to>
    <xdr:sp macro="" textlink="">
      <xdr:nvSpPr>
        <xdr:cNvPr id="79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1202640</xdr:colOff>
      <xdr:row>4</xdr:row>
      <xdr:rowOff>238126</xdr:rowOff>
    </xdr:to>
    <xdr:sp macro="" textlink="">
      <xdr:nvSpPr>
        <xdr:cNvPr id="79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1202640</xdr:colOff>
      <xdr:row>4</xdr:row>
      <xdr:rowOff>238126</xdr:rowOff>
    </xdr:to>
    <xdr:sp macro="" textlink="">
      <xdr:nvSpPr>
        <xdr:cNvPr id="79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1202640</xdr:colOff>
      <xdr:row>4</xdr:row>
      <xdr:rowOff>276226</xdr:rowOff>
    </xdr:to>
    <xdr:sp macro="" textlink="">
      <xdr:nvSpPr>
        <xdr:cNvPr id="7917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1202640</xdr:colOff>
      <xdr:row>4</xdr:row>
      <xdr:rowOff>238126</xdr:rowOff>
    </xdr:to>
    <xdr:sp macro="" textlink="">
      <xdr:nvSpPr>
        <xdr:cNvPr id="79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1126440</xdr:colOff>
      <xdr:row>4</xdr:row>
      <xdr:rowOff>276226</xdr:rowOff>
    </xdr:to>
    <xdr:sp macro="" textlink="">
      <xdr:nvSpPr>
        <xdr:cNvPr id="791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1126440</xdr:colOff>
      <xdr:row>4</xdr:row>
      <xdr:rowOff>238126</xdr:rowOff>
    </xdr:to>
    <xdr:sp macro="" textlink="">
      <xdr:nvSpPr>
        <xdr:cNvPr id="792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1126440</xdr:colOff>
      <xdr:row>4</xdr:row>
      <xdr:rowOff>238126</xdr:rowOff>
    </xdr:to>
    <xdr:sp macro="" textlink="">
      <xdr:nvSpPr>
        <xdr:cNvPr id="792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1202640</xdr:colOff>
      <xdr:row>4</xdr:row>
      <xdr:rowOff>238126</xdr:rowOff>
    </xdr:to>
    <xdr:sp macro="" textlink="">
      <xdr:nvSpPr>
        <xdr:cNvPr id="79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1126440</xdr:colOff>
      <xdr:row>4</xdr:row>
      <xdr:rowOff>276226</xdr:rowOff>
    </xdr:to>
    <xdr:sp macro="" textlink="">
      <xdr:nvSpPr>
        <xdr:cNvPr id="792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303901</xdr:rowOff>
    </xdr:from>
    <xdr:to>
      <xdr:col>17</xdr:col>
      <xdr:colOff>49953</xdr:colOff>
      <xdr:row>4</xdr:row>
      <xdr:rowOff>284852</xdr:rowOff>
    </xdr:to>
    <xdr:sp macro="" textlink="">
      <xdr:nvSpPr>
        <xdr:cNvPr id="7924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2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92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2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2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2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93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3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93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3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3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3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93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3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93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3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4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4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94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4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94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4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4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4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94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4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95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5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5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5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95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5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95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5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5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476496</xdr:colOff>
      <xdr:row>4</xdr:row>
      <xdr:rowOff>238126</xdr:rowOff>
    </xdr:to>
    <xdr:sp macro="" textlink="">
      <xdr:nvSpPr>
        <xdr:cNvPr id="795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476496</xdr:colOff>
      <xdr:row>4</xdr:row>
      <xdr:rowOff>276226</xdr:rowOff>
    </xdr:to>
    <xdr:sp macro="" textlink="">
      <xdr:nvSpPr>
        <xdr:cNvPr id="796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933802</xdr:colOff>
      <xdr:row>4</xdr:row>
      <xdr:rowOff>238126</xdr:rowOff>
    </xdr:to>
    <xdr:sp macro="" textlink="">
      <xdr:nvSpPr>
        <xdr:cNvPr id="796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808001</xdr:colOff>
      <xdr:row>4</xdr:row>
      <xdr:rowOff>276226</xdr:rowOff>
    </xdr:to>
    <xdr:sp macro="" textlink="">
      <xdr:nvSpPr>
        <xdr:cNvPr id="7962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808001</xdr:colOff>
      <xdr:row>4</xdr:row>
      <xdr:rowOff>238126</xdr:rowOff>
    </xdr:to>
    <xdr:sp macro="" textlink="">
      <xdr:nvSpPr>
        <xdr:cNvPr id="7963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808001</xdr:colOff>
      <xdr:row>4</xdr:row>
      <xdr:rowOff>238126</xdr:rowOff>
    </xdr:to>
    <xdr:sp macro="" textlink="">
      <xdr:nvSpPr>
        <xdr:cNvPr id="7964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933802</xdr:colOff>
      <xdr:row>4</xdr:row>
      <xdr:rowOff>238126</xdr:rowOff>
    </xdr:to>
    <xdr:sp macro="" textlink="">
      <xdr:nvSpPr>
        <xdr:cNvPr id="796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808001</xdr:colOff>
      <xdr:row>4</xdr:row>
      <xdr:rowOff>276226</xdr:rowOff>
    </xdr:to>
    <xdr:sp macro="" textlink="">
      <xdr:nvSpPr>
        <xdr:cNvPr id="7966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964405</xdr:colOff>
      <xdr:row>4</xdr:row>
      <xdr:rowOff>238126</xdr:rowOff>
    </xdr:to>
    <xdr:sp macro="" textlink="">
      <xdr:nvSpPr>
        <xdr:cNvPr id="7967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914752</xdr:colOff>
      <xdr:row>4</xdr:row>
      <xdr:rowOff>276226</xdr:rowOff>
    </xdr:to>
    <xdr:sp macro="" textlink="">
      <xdr:nvSpPr>
        <xdr:cNvPr id="7968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914752</xdr:colOff>
      <xdr:row>4</xdr:row>
      <xdr:rowOff>238126</xdr:rowOff>
    </xdr:to>
    <xdr:sp macro="" textlink="">
      <xdr:nvSpPr>
        <xdr:cNvPr id="7969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914752</xdr:colOff>
      <xdr:row>4</xdr:row>
      <xdr:rowOff>238126</xdr:rowOff>
    </xdr:to>
    <xdr:sp macro="" textlink="">
      <xdr:nvSpPr>
        <xdr:cNvPr id="7970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964405</xdr:colOff>
      <xdr:row>4</xdr:row>
      <xdr:rowOff>238126</xdr:rowOff>
    </xdr:to>
    <xdr:sp macro="" textlink="">
      <xdr:nvSpPr>
        <xdr:cNvPr id="7971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914752</xdr:colOff>
      <xdr:row>4</xdr:row>
      <xdr:rowOff>276226</xdr:rowOff>
    </xdr:to>
    <xdr:sp macro="" textlink="">
      <xdr:nvSpPr>
        <xdr:cNvPr id="7972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933802</xdr:colOff>
      <xdr:row>4</xdr:row>
      <xdr:rowOff>238126</xdr:rowOff>
    </xdr:to>
    <xdr:sp macro="" textlink="">
      <xdr:nvSpPr>
        <xdr:cNvPr id="797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808001</xdr:colOff>
      <xdr:row>4</xdr:row>
      <xdr:rowOff>276226</xdr:rowOff>
    </xdr:to>
    <xdr:sp macro="" textlink="">
      <xdr:nvSpPr>
        <xdr:cNvPr id="7974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808001</xdr:colOff>
      <xdr:row>4</xdr:row>
      <xdr:rowOff>238126</xdr:rowOff>
    </xdr:to>
    <xdr:sp macro="" textlink="">
      <xdr:nvSpPr>
        <xdr:cNvPr id="7975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808001</xdr:colOff>
      <xdr:row>4</xdr:row>
      <xdr:rowOff>238126</xdr:rowOff>
    </xdr:to>
    <xdr:sp macro="" textlink="">
      <xdr:nvSpPr>
        <xdr:cNvPr id="7976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933802</xdr:colOff>
      <xdr:row>4</xdr:row>
      <xdr:rowOff>238126</xdr:rowOff>
    </xdr:to>
    <xdr:sp macro="" textlink="">
      <xdr:nvSpPr>
        <xdr:cNvPr id="797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808001</xdr:colOff>
      <xdr:row>4</xdr:row>
      <xdr:rowOff>276226</xdr:rowOff>
    </xdr:to>
    <xdr:sp macro="" textlink="">
      <xdr:nvSpPr>
        <xdr:cNvPr id="797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964405</xdr:colOff>
      <xdr:row>4</xdr:row>
      <xdr:rowOff>238126</xdr:rowOff>
    </xdr:to>
    <xdr:sp macro="" textlink="">
      <xdr:nvSpPr>
        <xdr:cNvPr id="7979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914752</xdr:colOff>
      <xdr:row>4</xdr:row>
      <xdr:rowOff>276226</xdr:rowOff>
    </xdr:to>
    <xdr:sp macro="" textlink="">
      <xdr:nvSpPr>
        <xdr:cNvPr id="7980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914752</xdr:colOff>
      <xdr:row>4</xdr:row>
      <xdr:rowOff>238126</xdr:rowOff>
    </xdr:to>
    <xdr:sp macro="" textlink="">
      <xdr:nvSpPr>
        <xdr:cNvPr id="7981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914752</xdr:colOff>
      <xdr:row>4</xdr:row>
      <xdr:rowOff>238126</xdr:rowOff>
    </xdr:to>
    <xdr:sp macro="" textlink="">
      <xdr:nvSpPr>
        <xdr:cNvPr id="7982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964405</xdr:colOff>
      <xdr:row>4</xdr:row>
      <xdr:rowOff>238126</xdr:rowOff>
    </xdr:to>
    <xdr:sp macro="" textlink="">
      <xdr:nvSpPr>
        <xdr:cNvPr id="7983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914752</xdr:colOff>
      <xdr:row>4</xdr:row>
      <xdr:rowOff>276226</xdr:rowOff>
    </xdr:to>
    <xdr:sp macro="" textlink="">
      <xdr:nvSpPr>
        <xdr:cNvPr id="7984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933802</xdr:colOff>
      <xdr:row>4</xdr:row>
      <xdr:rowOff>238126</xdr:rowOff>
    </xdr:to>
    <xdr:sp macro="" textlink="">
      <xdr:nvSpPr>
        <xdr:cNvPr id="798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808001</xdr:colOff>
      <xdr:row>4</xdr:row>
      <xdr:rowOff>276226</xdr:rowOff>
    </xdr:to>
    <xdr:sp macro="" textlink="">
      <xdr:nvSpPr>
        <xdr:cNvPr id="7986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933802</xdr:colOff>
      <xdr:row>4</xdr:row>
      <xdr:rowOff>238126</xdr:rowOff>
    </xdr:to>
    <xdr:sp macro="" textlink="">
      <xdr:nvSpPr>
        <xdr:cNvPr id="798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964405</xdr:colOff>
      <xdr:row>4</xdr:row>
      <xdr:rowOff>238126</xdr:rowOff>
    </xdr:to>
    <xdr:sp macro="" textlink="">
      <xdr:nvSpPr>
        <xdr:cNvPr id="7988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914752</xdr:colOff>
      <xdr:row>4</xdr:row>
      <xdr:rowOff>276226</xdr:rowOff>
    </xdr:to>
    <xdr:sp macro="" textlink="">
      <xdr:nvSpPr>
        <xdr:cNvPr id="7989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99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799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99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99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99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799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99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799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99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799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800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800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800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800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800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800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800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800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800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800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801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801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801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801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801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801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801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801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801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801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802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476495</xdr:colOff>
      <xdr:row>4</xdr:row>
      <xdr:rowOff>276226</xdr:rowOff>
    </xdr:to>
    <xdr:sp macro="" textlink="">
      <xdr:nvSpPr>
        <xdr:cNvPr id="802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476495</xdr:colOff>
      <xdr:row>4</xdr:row>
      <xdr:rowOff>238126</xdr:rowOff>
    </xdr:to>
    <xdr:sp macro="" textlink="">
      <xdr:nvSpPr>
        <xdr:cNvPr id="802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695433</xdr:colOff>
      <xdr:row>4</xdr:row>
      <xdr:rowOff>238126</xdr:rowOff>
    </xdr:to>
    <xdr:sp macro="" textlink="">
      <xdr:nvSpPr>
        <xdr:cNvPr id="802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600183</xdr:colOff>
      <xdr:row>4</xdr:row>
      <xdr:rowOff>276226</xdr:rowOff>
    </xdr:to>
    <xdr:sp macro="" textlink="">
      <xdr:nvSpPr>
        <xdr:cNvPr id="8024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600183</xdr:colOff>
      <xdr:row>4</xdr:row>
      <xdr:rowOff>238126</xdr:rowOff>
    </xdr:to>
    <xdr:sp macro="" textlink="">
      <xdr:nvSpPr>
        <xdr:cNvPr id="802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600183</xdr:colOff>
      <xdr:row>4</xdr:row>
      <xdr:rowOff>238126</xdr:rowOff>
    </xdr:to>
    <xdr:sp macro="" textlink="">
      <xdr:nvSpPr>
        <xdr:cNvPr id="802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695433</xdr:colOff>
      <xdr:row>4</xdr:row>
      <xdr:rowOff>238126</xdr:rowOff>
    </xdr:to>
    <xdr:sp macro="" textlink="">
      <xdr:nvSpPr>
        <xdr:cNvPr id="802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600183</xdr:colOff>
      <xdr:row>4</xdr:row>
      <xdr:rowOff>276226</xdr:rowOff>
    </xdr:to>
    <xdr:sp macro="" textlink="">
      <xdr:nvSpPr>
        <xdr:cNvPr id="8028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771633</xdr:colOff>
      <xdr:row>4</xdr:row>
      <xdr:rowOff>238126</xdr:rowOff>
    </xdr:to>
    <xdr:sp macro="" textlink="">
      <xdr:nvSpPr>
        <xdr:cNvPr id="8029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676383</xdr:colOff>
      <xdr:row>4</xdr:row>
      <xdr:rowOff>276226</xdr:rowOff>
    </xdr:to>
    <xdr:sp macro="" textlink="">
      <xdr:nvSpPr>
        <xdr:cNvPr id="8030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676383</xdr:colOff>
      <xdr:row>4</xdr:row>
      <xdr:rowOff>238126</xdr:rowOff>
    </xdr:to>
    <xdr:sp macro="" textlink="">
      <xdr:nvSpPr>
        <xdr:cNvPr id="8031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676383</xdr:colOff>
      <xdr:row>4</xdr:row>
      <xdr:rowOff>238126</xdr:rowOff>
    </xdr:to>
    <xdr:sp macro="" textlink="">
      <xdr:nvSpPr>
        <xdr:cNvPr id="8032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771633</xdr:colOff>
      <xdr:row>4</xdr:row>
      <xdr:rowOff>238126</xdr:rowOff>
    </xdr:to>
    <xdr:sp macro="" textlink="">
      <xdr:nvSpPr>
        <xdr:cNvPr id="8033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676383</xdr:colOff>
      <xdr:row>4</xdr:row>
      <xdr:rowOff>276226</xdr:rowOff>
    </xdr:to>
    <xdr:sp macro="" textlink="">
      <xdr:nvSpPr>
        <xdr:cNvPr id="8034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695433</xdr:colOff>
      <xdr:row>4</xdr:row>
      <xdr:rowOff>238126</xdr:rowOff>
    </xdr:to>
    <xdr:sp macro="" textlink="">
      <xdr:nvSpPr>
        <xdr:cNvPr id="803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600183</xdr:colOff>
      <xdr:row>4</xdr:row>
      <xdr:rowOff>276226</xdr:rowOff>
    </xdr:to>
    <xdr:sp macro="" textlink="">
      <xdr:nvSpPr>
        <xdr:cNvPr id="8036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600183</xdr:colOff>
      <xdr:row>4</xdr:row>
      <xdr:rowOff>238126</xdr:rowOff>
    </xdr:to>
    <xdr:sp macro="" textlink="">
      <xdr:nvSpPr>
        <xdr:cNvPr id="803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600183</xdr:colOff>
      <xdr:row>4</xdr:row>
      <xdr:rowOff>238126</xdr:rowOff>
    </xdr:to>
    <xdr:sp macro="" textlink="">
      <xdr:nvSpPr>
        <xdr:cNvPr id="803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695433</xdr:colOff>
      <xdr:row>4</xdr:row>
      <xdr:rowOff>238126</xdr:rowOff>
    </xdr:to>
    <xdr:sp macro="" textlink="">
      <xdr:nvSpPr>
        <xdr:cNvPr id="803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600183</xdr:colOff>
      <xdr:row>4</xdr:row>
      <xdr:rowOff>276226</xdr:rowOff>
    </xdr:to>
    <xdr:sp macro="" textlink="">
      <xdr:nvSpPr>
        <xdr:cNvPr id="804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771633</xdr:colOff>
      <xdr:row>4</xdr:row>
      <xdr:rowOff>238126</xdr:rowOff>
    </xdr:to>
    <xdr:sp macro="" textlink="">
      <xdr:nvSpPr>
        <xdr:cNvPr id="8041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676383</xdr:colOff>
      <xdr:row>4</xdr:row>
      <xdr:rowOff>276226</xdr:rowOff>
    </xdr:to>
    <xdr:sp macro="" textlink="">
      <xdr:nvSpPr>
        <xdr:cNvPr id="8042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676383</xdr:colOff>
      <xdr:row>4</xdr:row>
      <xdr:rowOff>238126</xdr:rowOff>
    </xdr:to>
    <xdr:sp macro="" textlink="">
      <xdr:nvSpPr>
        <xdr:cNvPr id="8043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676383</xdr:colOff>
      <xdr:row>4</xdr:row>
      <xdr:rowOff>238126</xdr:rowOff>
    </xdr:to>
    <xdr:sp macro="" textlink="">
      <xdr:nvSpPr>
        <xdr:cNvPr id="8044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771633</xdr:colOff>
      <xdr:row>4</xdr:row>
      <xdr:rowOff>238126</xdr:rowOff>
    </xdr:to>
    <xdr:sp macro="" textlink="">
      <xdr:nvSpPr>
        <xdr:cNvPr id="8045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676383</xdr:colOff>
      <xdr:row>4</xdr:row>
      <xdr:rowOff>276226</xdr:rowOff>
    </xdr:to>
    <xdr:sp macro="" textlink="">
      <xdr:nvSpPr>
        <xdr:cNvPr id="8046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695433</xdr:colOff>
      <xdr:row>4</xdr:row>
      <xdr:rowOff>238126</xdr:rowOff>
    </xdr:to>
    <xdr:sp macro="" textlink="">
      <xdr:nvSpPr>
        <xdr:cNvPr id="804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600183</xdr:colOff>
      <xdr:row>4</xdr:row>
      <xdr:rowOff>276226</xdr:rowOff>
    </xdr:to>
    <xdr:sp macro="" textlink="">
      <xdr:nvSpPr>
        <xdr:cNvPr id="8048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600183</xdr:colOff>
      <xdr:row>4</xdr:row>
      <xdr:rowOff>238126</xdr:rowOff>
    </xdr:to>
    <xdr:sp macro="" textlink="">
      <xdr:nvSpPr>
        <xdr:cNvPr id="804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600183</xdr:colOff>
      <xdr:row>4</xdr:row>
      <xdr:rowOff>238126</xdr:rowOff>
    </xdr:to>
    <xdr:sp macro="" textlink="">
      <xdr:nvSpPr>
        <xdr:cNvPr id="805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695433</xdr:colOff>
      <xdr:row>4</xdr:row>
      <xdr:rowOff>238126</xdr:rowOff>
    </xdr:to>
    <xdr:sp macro="" textlink="">
      <xdr:nvSpPr>
        <xdr:cNvPr id="805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771633</xdr:colOff>
      <xdr:row>4</xdr:row>
      <xdr:rowOff>238126</xdr:rowOff>
    </xdr:to>
    <xdr:sp macro="" textlink="">
      <xdr:nvSpPr>
        <xdr:cNvPr id="8052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676383</xdr:colOff>
      <xdr:row>4</xdr:row>
      <xdr:rowOff>276226</xdr:rowOff>
    </xdr:to>
    <xdr:sp macro="" textlink="">
      <xdr:nvSpPr>
        <xdr:cNvPr id="8053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05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05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06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06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06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07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07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07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07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08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08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0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08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809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179350</xdr:colOff>
      <xdr:row>4</xdr:row>
      <xdr:rowOff>276226</xdr:rowOff>
    </xdr:to>
    <xdr:sp macro="" textlink="">
      <xdr:nvSpPr>
        <xdr:cNvPr id="809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179350</xdr:colOff>
      <xdr:row>4</xdr:row>
      <xdr:rowOff>238126</xdr:rowOff>
    </xdr:to>
    <xdr:sp macro="" textlink="">
      <xdr:nvSpPr>
        <xdr:cNvPr id="809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179350</xdr:colOff>
      <xdr:row>4</xdr:row>
      <xdr:rowOff>238126</xdr:rowOff>
    </xdr:to>
    <xdr:sp macro="" textlink="">
      <xdr:nvSpPr>
        <xdr:cNvPr id="809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809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179350</xdr:colOff>
      <xdr:row>4</xdr:row>
      <xdr:rowOff>276226</xdr:rowOff>
    </xdr:to>
    <xdr:sp macro="" textlink="">
      <xdr:nvSpPr>
        <xdr:cNvPr id="809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809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255550</xdr:colOff>
      <xdr:row>4</xdr:row>
      <xdr:rowOff>276226</xdr:rowOff>
    </xdr:to>
    <xdr:sp macro="" textlink="">
      <xdr:nvSpPr>
        <xdr:cNvPr id="809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255550</xdr:colOff>
      <xdr:row>4</xdr:row>
      <xdr:rowOff>238126</xdr:rowOff>
    </xdr:to>
    <xdr:sp macro="" textlink="">
      <xdr:nvSpPr>
        <xdr:cNvPr id="809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255550</xdr:colOff>
      <xdr:row>4</xdr:row>
      <xdr:rowOff>238126</xdr:rowOff>
    </xdr:to>
    <xdr:sp macro="" textlink="">
      <xdr:nvSpPr>
        <xdr:cNvPr id="809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810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255550</xdr:colOff>
      <xdr:row>4</xdr:row>
      <xdr:rowOff>276226</xdr:rowOff>
    </xdr:to>
    <xdr:sp macro="" textlink="">
      <xdr:nvSpPr>
        <xdr:cNvPr id="810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810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179350</xdr:colOff>
      <xdr:row>4</xdr:row>
      <xdr:rowOff>276226</xdr:rowOff>
    </xdr:to>
    <xdr:sp macro="" textlink="">
      <xdr:nvSpPr>
        <xdr:cNvPr id="810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179350</xdr:colOff>
      <xdr:row>4</xdr:row>
      <xdr:rowOff>238126</xdr:rowOff>
    </xdr:to>
    <xdr:sp macro="" textlink="">
      <xdr:nvSpPr>
        <xdr:cNvPr id="810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179350</xdr:colOff>
      <xdr:row>4</xdr:row>
      <xdr:rowOff>238126</xdr:rowOff>
    </xdr:to>
    <xdr:sp macro="" textlink="">
      <xdr:nvSpPr>
        <xdr:cNvPr id="810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810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179350</xdr:colOff>
      <xdr:row>4</xdr:row>
      <xdr:rowOff>276226</xdr:rowOff>
    </xdr:to>
    <xdr:sp macro="" textlink="">
      <xdr:nvSpPr>
        <xdr:cNvPr id="810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810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255550</xdr:colOff>
      <xdr:row>4</xdr:row>
      <xdr:rowOff>276226</xdr:rowOff>
    </xdr:to>
    <xdr:sp macro="" textlink="">
      <xdr:nvSpPr>
        <xdr:cNvPr id="810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255550</xdr:colOff>
      <xdr:row>4</xdr:row>
      <xdr:rowOff>238126</xdr:rowOff>
    </xdr:to>
    <xdr:sp macro="" textlink="">
      <xdr:nvSpPr>
        <xdr:cNvPr id="811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255550</xdr:colOff>
      <xdr:row>4</xdr:row>
      <xdr:rowOff>238126</xdr:rowOff>
    </xdr:to>
    <xdr:sp macro="" textlink="">
      <xdr:nvSpPr>
        <xdr:cNvPr id="811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811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255550</xdr:colOff>
      <xdr:row>4</xdr:row>
      <xdr:rowOff>276226</xdr:rowOff>
    </xdr:to>
    <xdr:sp macro="" textlink="">
      <xdr:nvSpPr>
        <xdr:cNvPr id="811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811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179350</xdr:colOff>
      <xdr:row>4</xdr:row>
      <xdr:rowOff>276226</xdr:rowOff>
    </xdr:to>
    <xdr:sp macro="" textlink="">
      <xdr:nvSpPr>
        <xdr:cNvPr id="811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179350</xdr:colOff>
      <xdr:row>4</xdr:row>
      <xdr:rowOff>238126</xdr:rowOff>
    </xdr:to>
    <xdr:sp macro="" textlink="">
      <xdr:nvSpPr>
        <xdr:cNvPr id="811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179350</xdr:colOff>
      <xdr:row>4</xdr:row>
      <xdr:rowOff>238126</xdr:rowOff>
    </xdr:to>
    <xdr:sp macro="" textlink="">
      <xdr:nvSpPr>
        <xdr:cNvPr id="811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811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179350</xdr:colOff>
      <xdr:row>4</xdr:row>
      <xdr:rowOff>276226</xdr:rowOff>
    </xdr:to>
    <xdr:sp macro="" textlink="">
      <xdr:nvSpPr>
        <xdr:cNvPr id="811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812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255550</xdr:colOff>
      <xdr:row>4</xdr:row>
      <xdr:rowOff>276226</xdr:rowOff>
    </xdr:to>
    <xdr:sp macro="" textlink="">
      <xdr:nvSpPr>
        <xdr:cNvPr id="812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255550</xdr:colOff>
      <xdr:row>4</xdr:row>
      <xdr:rowOff>238126</xdr:rowOff>
    </xdr:to>
    <xdr:sp macro="" textlink="">
      <xdr:nvSpPr>
        <xdr:cNvPr id="812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255550</xdr:colOff>
      <xdr:row>4</xdr:row>
      <xdr:rowOff>238126</xdr:rowOff>
    </xdr:to>
    <xdr:sp macro="" textlink="">
      <xdr:nvSpPr>
        <xdr:cNvPr id="812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265075</xdr:colOff>
      <xdr:row>4</xdr:row>
      <xdr:rowOff>238126</xdr:rowOff>
    </xdr:to>
    <xdr:sp macro="" textlink="">
      <xdr:nvSpPr>
        <xdr:cNvPr id="812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2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812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2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2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2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813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3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813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3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3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3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813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3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813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3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4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4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814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4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814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4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4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4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814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4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815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5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5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5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815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5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815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5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5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1241742</xdr:colOff>
      <xdr:row>4</xdr:row>
      <xdr:rowOff>238126</xdr:rowOff>
    </xdr:to>
    <xdr:sp macro="" textlink="">
      <xdr:nvSpPr>
        <xdr:cNvPr id="815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1241742</xdr:colOff>
      <xdr:row>4</xdr:row>
      <xdr:rowOff>276226</xdr:rowOff>
    </xdr:to>
    <xdr:sp macro="" textlink="">
      <xdr:nvSpPr>
        <xdr:cNvPr id="816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816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816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816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817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817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817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818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818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818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819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819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1204510</xdr:colOff>
      <xdr:row>4</xdr:row>
      <xdr:rowOff>238126</xdr:rowOff>
    </xdr:to>
    <xdr:sp macro="" textlink="">
      <xdr:nvSpPr>
        <xdr:cNvPr id="81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1204510</xdr:colOff>
      <xdr:row>4</xdr:row>
      <xdr:rowOff>276226</xdr:rowOff>
    </xdr:to>
    <xdr:sp macro="" textlink="">
      <xdr:nvSpPr>
        <xdr:cNvPr id="819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274602</xdr:colOff>
      <xdr:row>4</xdr:row>
      <xdr:rowOff>238126</xdr:rowOff>
    </xdr:to>
    <xdr:sp macro="" textlink="">
      <xdr:nvSpPr>
        <xdr:cNvPr id="819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179352</xdr:colOff>
      <xdr:row>4</xdr:row>
      <xdr:rowOff>276226</xdr:rowOff>
    </xdr:to>
    <xdr:sp macro="" textlink="">
      <xdr:nvSpPr>
        <xdr:cNvPr id="819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179352</xdr:colOff>
      <xdr:row>4</xdr:row>
      <xdr:rowOff>238126</xdr:rowOff>
    </xdr:to>
    <xdr:sp macro="" textlink="">
      <xdr:nvSpPr>
        <xdr:cNvPr id="819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179352</xdr:colOff>
      <xdr:row>4</xdr:row>
      <xdr:rowOff>238126</xdr:rowOff>
    </xdr:to>
    <xdr:sp macro="" textlink="">
      <xdr:nvSpPr>
        <xdr:cNvPr id="820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274602</xdr:colOff>
      <xdr:row>4</xdr:row>
      <xdr:rowOff>238126</xdr:rowOff>
    </xdr:to>
    <xdr:sp macro="" textlink="">
      <xdr:nvSpPr>
        <xdr:cNvPr id="820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179352</xdr:colOff>
      <xdr:row>4</xdr:row>
      <xdr:rowOff>276226</xdr:rowOff>
    </xdr:to>
    <xdr:sp macro="" textlink="">
      <xdr:nvSpPr>
        <xdr:cNvPr id="820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350802</xdr:colOff>
      <xdr:row>4</xdr:row>
      <xdr:rowOff>238126</xdr:rowOff>
    </xdr:to>
    <xdr:sp macro="" textlink="">
      <xdr:nvSpPr>
        <xdr:cNvPr id="8203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255552</xdr:colOff>
      <xdr:row>4</xdr:row>
      <xdr:rowOff>276226</xdr:rowOff>
    </xdr:to>
    <xdr:sp macro="" textlink="">
      <xdr:nvSpPr>
        <xdr:cNvPr id="820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255552</xdr:colOff>
      <xdr:row>4</xdr:row>
      <xdr:rowOff>238126</xdr:rowOff>
    </xdr:to>
    <xdr:sp macro="" textlink="">
      <xdr:nvSpPr>
        <xdr:cNvPr id="820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255552</xdr:colOff>
      <xdr:row>4</xdr:row>
      <xdr:rowOff>238126</xdr:rowOff>
    </xdr:to>
    <xdr:sp macro="" textlink="">
      <xdr:nvSpPr>
        <xdr:cNvPr id="820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350802</xdr:colOff>
      <xdr:row>4</xdr:row>
      <xdr:rowOff>238126</xdr:rowOff>
    </xdr:to>
    <xdr:sp macro="" textlink="">
      <xdr:nvSpPr>
        <xdr:cNvPr id="8207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255552</xdr:colOff>
      <xdr:row>4</xdr:row>
      <xdr:rowOff>276226</xdr:rowOff>
    </xdr:to>
    <xdr:sp macro="" textlink="">
      <xdr:nvSpPr>
        <xdr:cNvPr id="820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274602</xdr:colOff>
      <xdr:row>4</xdr:row>
      <xdr:rowOff>238126</xdr:rowOff>
    </xdr:to>
    <xdr:sp macro="" textlink="">
      <xdr:nvSpPr>
        <xdr:cNvPr id="820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179352</xdr:colOff>
      <xdr:row>4</xdr:row>
      <xdr:rowOff>276226</xdr:rowOff>
    </xdr:to>
    <xdr:sp macro="" textlink="">
      <xdr:nvSpPr>
        <xdr:cNvPr id="821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179352</xdr:colOff>
      <xdr:row>4</xdr:row>
      <xdr:rowOff>238126</xdr:rowOff>
    </xdr:to>
    <xdr:sp macro="" textlink="">
      <xdr:nvSpPr>
        <xdr:cNvPr id="821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179352</xdr:colOff>
      <xdr:row>4</xdr:row>
      <xdr:rowOff>238126</xdr:rowOff>
    </xdr:to>
    <xdr:sp macro="" textlink="">
      <xdr:nvSpPr>
        <xdr:cNvPr id="821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274602</xdr:colOff>
      <xdr:row>4</xdr:row>
      <xdr:rowOff>238126</xdr:rowOff>
    </xdr:to>
    <xdr:sp macro="" textlink="">
      <xdr:nvSpPr>
        <xdr:cNvPr id="821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179352</xdr:colOff>
      <xdr:row>4</xdr:row>
      <xdr:rowOff>276226</xdr:rowOff>
    </xdr:to>
    <xdr:sp macro="" textlink="">
      <xdr:nvSpPr>
        <xdr:cNvPr id="821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350802</xdr:colOff>
      <xdr:row>4</xdr:row>
      <xdr:rowOff>238126</xdr:rowOff>
    </xdr:to>
    <xdr:sp macro="" textlink="">
      <xdr:nvSpPr>
        <xdr:cNvPr id="8215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255552</xdr:colOff>
      <xdr:row>4</xdr:row>
      <xdr:rowOff>276226</xdr:rowOff>
    </xdr:to>
    <xdr:sp macro="" textlink="">
      <xdr:nvSpPr>
        <xdr:cNvPr id="821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255552</xdr:colOff>
      <xdr:row>4</xdr:row>
      <xdr:rowOff>238126</xdr:rowOff>
    </xdr:to>
    <xdr:sp macro="" textlink="">
      <xdr:nvSpPr>
        <xdr:cNvPr id="821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255552</xdr:colOff>
      <xdr:row>4</xdr:row>
      <xdr:rowOff>238126</xdr:rowOff>
    </xdr:to>
    <xdr:sp macro="" textlink="">
      <xdr:nvSpPr>
        <xdr:cNvPr id="821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350802</xdr:colOff>
      <xdr:row>4</xdr:row>
      <xdr:rowOff>238126</xdr:rowOff>
    </xdr:to>
    <xdr:sp macro="" textlink="">
      <xdr:nvSpPr>
        <xdr:cNvPr id="821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255552</xdr:colOff>
      <xdr:row>4</xdr:row>
      <xdr:rowOff>276226</xdr:rowOff>
    </xdr:to>
    <xdr:sp macro="" textlink="">
      <xdr:nvSpPr>
        <xdr:cNvPr id="822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274602</xdr:colOff>
      <xdr:row>4</xdr:row>
      <xdr:rowOff>238126</xdr:rowOff>
    </xdr:to>
    <xdr:sp macro="" textlink="">
      <xdr:nvSpPr>
        <xdr:cNvPr id="822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179352</xdr:colOff>
      <xdr:row>4</xdr:row>
      <xdr:rowOff>276226</xdr:rowOff>
    </xdr:to>
    <xdr:sp macro="" textlink="">
      <xdr:nvSpPr>
        <xdr:cNvPr id="822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179352</xdr:colOff>
      <xdr:row>4</xdr:row>
      <xdr:rowOff>238126</xdr:rowOff>
    </xdr:to>
    <xdr:sp macro="" textlink="">
      <xdr:nvSpPr>
        <xdr:cNvPr id="822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179352</xdr:colOff>
      <xdr:row>4</xdr:row>
      <xdr:rowOff>238126</xdr:rowOff>
    </xdr:to>
    <xdr:sp macro="" textlink="">
      <xdr:nvSpPr>
        <xdr:cNvPr id="822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274602</xdr:colOff>
      <xdr:row>4</xdr:row>
      <xdr:rowOff>238126</xdr:rowOff>
    </xdr:to>
    <xdr:sp macro="" textlink="">
      <xdr:nvSpPr>
        <xdr:cNvPr id="822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303901</xdr:rowOff>
    </xdr:from>
    <xdr:to>
      <xdr:col>17</xdr:col>
      <xdr:colOff>49953</xdr:colOff>
      <xdr:row>4</xdr:row>
      <xdr:rowOff>284852</xdr:rowOff>
    </xdr:to>
    <xdr:sp macro="" textlink="">
      <xdr:nvSpPr>
        <xdr:cNvPr id="8226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350802</xdr:colOff>
      <xdr:row>4</xdr:row>
      <xdr:rowOff>238126</xdr:rowOff>
    </xdr:to>
    <xdr:sp macro="" textlink="">
      <xdr:nvSpPr>
        <xdr:cNvPr id="8227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255552</xdr:colOff>
      <xdr:row>4</xdr:row>
      <xdr:rowOff>276226</xdr:rowOff>
    </xdr:to>
    <xdr:sp macro="" textlink="">
      <xdr:nvSpPr>
        <xdr:cNvPr id="822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23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23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23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24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24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24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24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25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25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25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26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1204509</xdr:colOff>
      <xdr:row>4</xdr:row>
      <xdr:rowOff>238126</xdr:rowOff>
    </xdr:to>
    <xdr:sp macro="" textlink="">
      <xdr:nvSpPr>
        <xdr:cNvPr id="82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1204509</xdr:colOff>
      <xdr:row>4</xdr:row>
      <xdr:rowOff>276226</xdr:rowOff>
    </xdr:to>
    <xdr:sp macro="" textlink="">
      <xdr:nvSpPr>
        <xdr:cNvPr id="826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66784</xdr:colOff>
      <xdr:row>4</xdr:row>
      <xdr:rowOff>238126</xdr:rowOff>
    </xdr:to>
    <xdr:sp macro="" textlink="">
      <xdr:nvSpPr>
        <xdr:cNvPr id="8265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1221691</xdr:colOff>
      <xdr:row>4</xdr:row>
      <xdr:rowOff>276226</xdr:rowOff>
    </xdr:to>
    <xdr:sp macro="" textlink="">
      <xdr:nvSpPr>
        <xdr:cNvPr id="826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1221691</xdr:colOff>
      <xdr:row>4</xdr:row>
      <xdr:rowOff>238126</xdr:rowOff>
    </xdr:to>
    <xdr:sp macro="" textlink="">
      <xdr:nvSpPr>
        <xdr:cNvPr id="826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1221691</xdr:colOff>
      <xdr:row>4</xdr:row>
      <xdr:rowOff>238126</xdr:rowOff>
    </xdr:to>
    <xdr:sp macro="" textlink="">
      <xdr:nvSpPr>
        <xdr:cNvPr id="826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66784</xdr:colOff>
      <xdr:row>4</xdr:row>
      <xdr:rowOff>238126</xdr:rowOff>
    </xdr:to>
    <xdr:sp macro="" textlink="">
      <xdr:nvSpPr>
        <xdr:cNvPr id="8269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1221691</xdr:colOff>
      <xdr:row>4</xdr:row>
      <xdr:rowOff>276226</xdr:rowOff>
    </xdr:to>
    <xdr:sp macro="" textlink="">
      <xdr:nvSpPr>
        <xdr:cNvPr id="827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142984</xdr:colOff>
      <xdr:row>4</xdr:row>
      <xdr:rowOff>238126</xdr:rowOff>
    </xdr:to>
    <xdr:sp macro="" textlink="">
      <xdr:nvSpPr>
        <xdr:cNvPr id="8271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47734</xdr:colOff>
      <xdr:row>4</xdr:row>
      <xdr:rowOff>276226</xdr:rowOff>
    </xdr:to>
    <xdr:sp macro="" textlink="">
      <xdr:nvSpPr>
        <xdr:cNvPr id="8272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47734</xdr:colOff>
      <xdr:row>4</xdr:row>
      <xdr:rowOff>238126</xdr:rowOff>
    </xdr:to>
    <xdr:sp macro="" textlink="">
      <xdr:nvSpPr>
        <xdr:cNvPr id="8273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47734</xdr:colOff>
      <xdr:row>4</xdr:row>
      <xdr:rowOff>238126</xdr:rowOff>
    </xdr:to>
    <xdr:sp macro="" textlink="">
      <xdr:nvSpPr>
        <xdr:cNvPr id="8274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142984</xdr:colOff>
      <xdr:row>4</xdr:row>
      <xdr:rowOff>238126</xdr:rowOff>
    </xdr:to>
    <xdr:sp macro="" textlink="">
      <xdr:nvSpPr>
        <xdr:cNvPr id="8275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47734</xdr:colOff>
      <xdr:row>4</xdr:row>
      <xdr:rowOff>276226</xdr:rowOff>
    </xdr:to>
    <xdr:sp macro="" textlink="">
      <xdr:nvSpPr>
        <xdr:cNvPr id="8276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66784</xdr:colOff>
      <xdr:row>4</xdr:row>
      <xdr:rowOff>238126</xdr:rowOff>
    </xdr:to>
    <xdr:sp macro="" textlink="">
      <xdr:nvSpPr>
        <xdr:cNvPr id="8277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1221691</xdr:colOff>
      <xdr:row>4</xdr:row>
      <xdr:rowOff>276226</xdr:rowOff>
    </xdr:to>
    <xdr:sp macro="" textlink="">
      <xdr:nvSpPr>
        <xdr:cNvPr id="827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1221691</xdr:colOff>
      <xdr:row>4</xdr:row>
      <xdr:rowOff>238126</xdr:rowOff>
    </xdr:to>
    <xdr:sp macro="" textlink="">
      <xdr:nvSpPr>
        <xdr:cNvPr id="827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1221691</xdr:colOff>
      <xdr:row>4</xdr:row>
      <xdr:rowOff>238126</xdr:rowOff>
    </xdr:to>
    <xdr:sp macro="" textlink="">
      <xdr:nvSpPr>
        <xdr:cNvPr id="828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66784</xdr:colOff>
      <xdr:row>4</xdr:row>
      <xdr:rowOff>238126</xdr:rowOff>
    </xdr:to>
    <xdr:sp macro="" textlink="">
      <xdr:nvSpPr>
        <xdr:cNvPr id="828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1221691</xdr:colOff>
      <xdr:row>4</xdr:row>
      <xdr:rowOff>276226</xdr:rowOff>
    </xdr:to>
    <xdr:sp macro="" textlink="">
      <xdr:nvSpPr>
        <xdr:cNvPr id="828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142984</xdr:colOff>
      <xdr:row>4</xdr:row>
      <xdr:rowOff>238126</xdr:rowOff>
    </xdr:to>
    <xdr:sp macro="" textlink="">
      <xdr:nvSpPr>
        <xdr:cNvPr id="8283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47734</xdr:colOff>
      <xdr:row>4</xdr:row>
      <xdr:rowOff>276226</xdr:rowOff>
    </xdr:to>
    <xdr:sp macro="" textlink="">
      <xdr:nvSpPr>
        <xdr:cNvPr id="8284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47734</xdr:colOff>
      <xdr:row>4</xdr:row>
      <xdr:rowOff>238126</xdr:rowOff>
    </xdr:to>
    <xdr:sp macro="" textlink="">
      <xdr:nvSpPr>
        <xdr:cNvPr id="8285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47734</xdr:colOff>
      <xdr:row>4</xdr:row>
      <xdr:rowOff>238126</xdr:rowOff>
    </xdr:to>
    <xdr:sp macro="" textlink="">
      <xdr:nvSpPr>
        <xdr:cNvPr id="8286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142984</xdr:colOff>
      <xdr:row>4</xdr:row>
      <xdr:rowOff>238126</xdr:rowOff>
    </xdr:to>
    <xdr:sp macro="" textlink="">
      <xdr:nvSpPr>
        <xdr:cNvPr id="8287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47734</xdr:colOff>
      <xdr:row>4</xdr:row>
      <xdr:rowOff>276226</xdr:rowOff>
    </xdr:to>
    <xdr:sp macro="" textlink="">
      <xdr:nvSpPr>
        <xdr:cNvPr id="8288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66784</xdr:colOff>
      <xdr:row>4</xdr:row>
      <xdr:rowOff>238126</xdr:rowOff>
    </xdr:to>
    <xdr:sp macro="" textlink="">
      <xdr:nvSpPr>
        <xdr:cNvPr id="8289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1221691</xdr:colOff>
      <xdr:row>4</xdr:row>
      <xdr:rowOff>276226</xdr:rowOff>
    </xdr:to>
    <xdr:sp macro="" textlink="">
      <xdr:nvSpPr>
        <xdr:cNvPr id="829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1221691</xdr:colOff>
      <xdr:row>4</xdr:row>
      <xdr:rowOff>238126</xdr:rowOff>
    </xdr:to>
    <xdr:sp macro="" textlink="">
      <xdr:nvSpPr>
        <xdr:cNvPr id="829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1221691</xdr:colOff>
      <xdr:row>4</xdr:row>
      <xdr:rowOff>238126</xdr:rowOff>
    </xdr:to>
    <xdr:sp macro="" textlink="">
      <xdr:nvSpPr>
        <xdr:cNvPr id="829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1221691</xdr:colOff>
      <xdr:row>4</xdr:row>
      <xdr:rowOff>276226</xdr:rowOff>
    </xdr:to>
    <xdr:sp macro="" textlink="">
      <xdr:nvSpPr>
        <xdr:cNvPr id="829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142984</xdr:colOff>
      <xdr:row>4</xdr:row>
      <xdr:rowOff>238126</xdr:rowOff>
    </xdr:to>
    <xdr:sp macro="" textlink="">
      <xdr:nvSpPr>
        <xdr:cNvPr id="8294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17</xdr:col>
      <xdr:colOff>47734</xdr:colOff>
      <xdr:row>4</xdr:row>
      <xdr:rowOff>276226</xdr:rowOff>
    </xdr:to>
    <xdr:sp macro="" textlink="">
      <xdr:nvSpPr>
        <xdr:cNvPr id="8295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17</xdr:col>
      <xdr:colOff>47734</xdr:colOff>
      <xdr:row>4</xdr:row>
      <xdr:rowOff>238126</xdr:rowOff>
    </xdr:to>
    <xdr:sp macro="" textlink="">
      <xdr:nvSpPr>
        <xdr:cNvPr id="8296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29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829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29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0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0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830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0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830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0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0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0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830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0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831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1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1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1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831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1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831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1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1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1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832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2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832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2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2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2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832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2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910070</xdr:colOff>
      <xdr:row>4</xdr:row>
      <xdr:rowOff>276226</xdr:rowOff>
    </xdr:to>
    <xdr:sp macro="" textlink="">
      <xdr:nvSpPr>
        <xdr:cNvPr id="832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2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910070</xdr:colOff>
      <xdr:row>4</xdr:row>
      <xdr:rowOff>238126</xdr:rowOff>
    </xdr:to>
    <xdr:sp macro="" textlink="">
      <xdr:nvSpPr>
        <xdr:cNvPr id="833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83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1126439</xdr:colOff>
      <xdr:row>4</xdr:row>
      <xdr:rowOff>276226</xdr:rowOff>
    </xdr:to>
    <xdr:sp macro="" textlink="">
      <xdr:nvSpPr>
        <xdr:cNvPr id="833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1126439</xdr:colOff>
      <xdr:row>4</xdr:row>
      <xdr:rowOff>238126</xdr:rowOff>
    </xdr:to>
    <xdr:sp macro="" textlink="">
      <xdr:nvSpPr>
        <xdr:cNvPr id="833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1126439</xdr:colOff>
      <xdr:row>4</xdr:row>
      <xdr:rowOff>238126</xdr:rowOff>
    </xdr:to>
    <xdr:sp macro="" textlink="">
      <xdr:nvSpPr>
        <xdr:cNvPr id="833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83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1126439</xdr:colOff>
      <xdr:row>4</xdr:row>
      <xdr:rowOff>276226</xdr:rowOff>
    </xdr:to>
    <xdr:sp macro="" textlink="">
      <xdr:nvSpPr>
        <xdr:cNvPr id="833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83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1202639</xdr:colOff>
      <xdr:row>4</xdr:row>
      <xdr:rowOff>276226</xdr:rowOff>
    </xdr:to>
    <xdr:sp macro="" textlink="">
      <xdr:nvSpPr>
        <xdr:cNvPr id="8338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83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83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83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1202639</xdr:colOff>
      <xdr:row>4</xdr:row>
      <xdr:rowOff>276226</xdr:rowOff>
    </xdr:to>
    <xdr:sp macro="" textlink="">
      <xdr:nvSpPr>
        <xdr:cNvPr id="8342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83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1126439</xdr:colOff>
      <xdr:row>4</xdr:row>
      <xdr:rowOff>276226</xdr:rowOff>
    </xdr:to>
    <xdr:sp macro="" textlink="">
      <xdr:nvSpPr>
        <xdr:cNvPr id="834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1126439</xdr:colOff>
      <xdr:row>4</xdr:row>
      <xdr:rowOff>238126</xdr:rowOff>
    </xdr:to>
    <xdr:sp macro="" textlink="">
      <xdr:nvSpPr>
        <xdr:cNvPr id="834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1126439</xdr:colOff>
      <xdr:row>4</xdr:row>
      <xdr:rowOff>238126</xdr:rowOff>
    </xdr:to>
    <xdr:sp macro="" textlink="">
      <xdr:nvSpPr>
        <xdr:cNvPr id="834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83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1126439</xdr:colOff>
      <xdr:row>4</xdr:row>
      <xdr:rowOff>276226</xdr:rowOff>
    </xdr:to>
    <xdr:sp macro="" textlink="">
      <xdr:nvSpPr>
        <xdr:cNvPr id="834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83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1202639</xdr:colOff>
      <xdr:row>4</xdr:row>
      <xdr:rowOff>276226</xdr:rowOff>
    </xdr:to>
    <xdr:sp macro="" textlink="">
      <xdr:nvSpPr>
        <xdr:cNvPr id="8350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83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83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83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1202639</xdr:colOff>
      <xdr:row>4</xdr:row>
      <xdr:rowOff>276226</xdr:rowOff>
    </xdr:to>
    <xdr:sp macro="" textlink="">
      <xdr:nvSpPr>
        <xdr:cNvPr id="8354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83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1126439</xdr:colOff>
      <xdr:row>4</xdr:row>
      <xdr:rowOff>276226</xdr:rowOff>
    </xdr:to>
    <xdr:sp macro="" textlink="">
      <xdr:nvSpPr>
        <xdr:cNvPr id="835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1126439</xdr:colOff>
      <xdr:row>4</xdr:row>
      <xdr:rowOff>238126</xdr:rowOff>
    </xdr:to>
    <xdr:sp macro="" textlink="">
      <xdr:nvSpPr>
        <xdr:cNvPr id="835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1126439</xdr:colOff>
      <xdr:row>4</xdr:row>
      <xdr:rowOff>238126</xdr:rowOff>
    </xdr:to>
    <xdr:sp macro="" textlink="">
      <xdr:nvSpPr>
        <xdr:cNvPr id="835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257175</xdr:rowOff>
    </xdr:from>
    <xdr:to>
      <xdr:col>16</xdr:col>
      <xdr:colOff>1202639</xdr:colOff>
      <xdr:row>4</xdr:row>
      <xdr:rowOff>238126</xdr:rowOff>
    </xdr:to>
    <xdr:sp macro="" textlink="">
      <xdr:nvSpPr>
        <xdr:cNvPr id="83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295275</xdr:rowOff>
    </xdr:from>
    <xdr:to>
      <xdr:col>16</xdr:col>
      <xdr:colOff>1126439</xdr:colOff>
      <xdr:row>4</xdr:row>
      <xdr:rowOff>276226</xdr:rowOff>
    </xdr:to>
    <xdr:sp macro="" textlink="">
      <xdr:nvSpPr>
        <xdr:cNvPr id="836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303901</xdr:rowOff>
    </xdr:from>
    <xdr:to>
      <xdr:col>17</xdr:col>
      <xdr:colOff>49952</xdr:colOff>
      <xdr:row>4</xdr:row>
      <xdr:rowOff>284852</xdr:rowOff>
    </xdr:to>
    <xdr:sp macro="" textlink="">
      <xdr:nvSpPr>
        <xdr:cNvPr id="8361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6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476497</xdr:colOff>
      <xdr:row>4</xdr:row>
      <xdr:rowOff>276226</xdr:rowOff>
    </xdr:to>
    <xdr:sp macro="" textlink="">
      <xdr:nvSpPr>
        <xdr:cNvPr id="836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6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6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476497</xdr:colOff>
      <xdr:row>4</xdr:row>
      <xdr:rowOff>276226</xdr:rowOff>
    </xdr:to>
    <xdr:sp macro="" textlink="">
      <xdr:nvSpPr>
        <xdr:cNvPr id="836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6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476497</xdr:colOff>
      <xdr:row>4</xdr:row>
      <xdr:rowOff>276226</xdr:rowOff>
    </xdr:to>
    <xdr:sp macro="" textlink="">
      <xdr:nvSpPr>
        <xdr:cNvPr id="836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7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7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7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476497</xdr:colOff>
      <xdr:row>4</xdr:row>
      <xdr:rowOff>276226</xdr:rowOff>
    </xdr:to>
    <xdr:sp macro="" textlink="">
      <xdr:nvSpPr>
        <xdr:cNvPr id="837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7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476497</xdr:colOff>
      <xdr:row>4</xdr:row>
      <xdr:rowOff>276226</xdr:rowOff>
    </xdr:to>
    <xdr:sp macro="" textlink="">
      <xdr:nvSpPr>
        <xdr:cNvPr id="837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7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7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7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476497</xdr:colOff>
      <xdr:row>4</xdr:row>
      <xdr:rowOff>276226</xdr:rowOff>
    </xdr:to>
    <xdr:sp macro="" textlink="">
      <xdr:nvSpPr>
        <xdr:cNvPr id="837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8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476497</xdr:colOff>
      <xdr:row>4</xdr:row>
      <xdr:rowOff>276226</xdr:rowOff>
    </xdr:to>
    <xdr:sp macro="" textlink="">
      <xdr:nvSpPr>
        <xdr:cNvPr id="838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8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8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8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476497</xdr:colOff>
      <xdr:row>4</xdr:row>
      <xdr:rowOff>276226</xdr:rowOff>
    </xdr:to>
    <xdr:sp macro="" textlink="">
      <xdr:nvSpPr>
        <xdr:cNvPr id="838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8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476497</xdr:colOff>
      <xdr:row>4</xdr:row>
      <xdr:rowOff>276226</xdr:rowOff>
    </xdr:to>
    <xdr:sp macro="" textlink="">
      <xdr:nvSpPr>
        <xdr:cNvPr id="838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8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8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9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476497</xdr:colOff>
      <xdr:row>4</xdr:row>
      <xdr:rowOff>276226</xdr:rowOff>
    </xdr:to>
    <xdr:sp macro="" textlink="">
      <xdr:nvSpPr>
        <xdr:cNvPr id="839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9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476497</xdr:colOff>
      <xdr:row>4</xdr:row>
      <xdr:rowOff>276226</xdr:rowOff>
    </xdr:to>
    <xdr:sp macro="" textlink="">
      <xdr:nvSpPr>
        <xdr:cNvPr id="839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9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9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476497</xdr:colOff>
      <xdr:row>4</xdr:row>
      <xdr:rowOff>238126</xdr:rowOff>
    </xdr:to>
    <xdr:sp macro="" textlink="">
      <xdr:nvSpPr>
        <xdr:cNvPr id="839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476497</xdr:colOff>
      <xdr:row>4</xdr:row>
      <xdr:rowOff>276226</xdr:rowOff>
    </xdr:to>
    <xdr:sp macro="" textlink="">
      <xdr:nvSpPr>
        <xdr:cNvPr id="839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933803</xdr:colOff>
      <xdr:row>4</xdr:row>
      <xdr:rowOff>238126</xdr:rowOff>
    </xdr:to>
    <xdr:sp macro="" textlink="">
      <xdr:nvSpPr>
        <xdr:cNvPr id="8398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808002</xdr:colOff>
      <xdr:row>4</xdr:row>
      <xdr:rowOff>276226</xdr:rowOff>
    </xdr:to>
    <xdr:sp macro="" textlink="">
      <xdr:nvSpPr>
        <xdr:cNvPr id="8399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808002</xdr:colOff>
      <xdr:row>4</xdr:row>
      <xdr:rowOff>238126</xdr:rowOff>
    </xdr:to>
    <xdr:sp macro="" textlink="">
      <xdr:nvSpPr>
        <xdr:cNvPr id="8400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808002</xdr:colOff>
      <xdr:row>4</xdr:row>
      <xdr:rowOff>238126</xdr:rowOff>
    </xdr:to>
    <xdr:sp macro="" textlink="">
      <xdr:nvSpPr>
        <xdr:cNvPr id="8401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933803</xdr:colOff>
      <xdr:row>4</xdr:row>
      <xdr:rowOff>238126</xdr:rowOff>
    </xdr:to>
    <xdr:sp macro="" textlink="">
      <xdr:nvSpPr>
        <xdr:cNvPr id="840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808002</xdr:colOff>
      <xdr:row>4</xdr:row>
      <xdr:rowOff>276226</xdr:rowOff>
    </xdr:to>
    <xdr:sp macro="" textlink="">
      <xdr:nvSpPr>
        <xdr:cNvPr id="8403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964406</xdr:colOff>
      <xdr:row>4</xdr:row>
      <xdr:rowOff>238126</xdr:rowOff>
    </xdr:to>
    <xdr:sp macro="" textlink="">
      <xdr:nvSpPr>
        <xdr:cNvPr id="8404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914753</xdr:colOff>
      <xdr:row>4</xdr:row>
      <xdr:rowOff>276226</xdr:rowOff>
    </xdr:to>
    <xdr:sp macro="" textlink="">
      <xdr:nvSpPr>
        <xdr:cNvPr id="8405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914753</xdr:colOff>
      <xdr:row>4</xdr:row>
      <xdr:rowOff>238126</xdr:rowOff>
    </xdr:to>
    <xdr:sp macro="" textlink="">
      <xdr:nvSpPr>
        <xdr:cNvPr id="8406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914753</xdr:colOff>
      <xdr:row>4</xdr:row>
      <xdr:rowOff>238126</xdr:rowOff>
    </xdr:to>
    <xdr:sp macro="" textlink="">
      <xdr:nvSpPr>
        <xdr:cNvPr id="8407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964406</xdr:colOff>
      <xdr:row>4</xdr:row>
      <xdr:rowOff>238126</xdr:rowOff>
    </xdr:to>
    <xdr:sp macro="" textlink="">
      <xdr:nvSpPr>
        <xdr:cNvPr id="8408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914753</xdr:colOff>
      <xdr:row>4</xdr:row>
      <xdr:rowOff>276226</xdr:rowOff>
    </xdr:to>
    <xdr:sp macro="" textlink="">
      <xdr:nvSpPr>
        <xdr:cNvPr id="8409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933803</xdr:colOff>
      <xdr:row>4</xdr:row>
      <xdr:rowOff>238126</xdr:rowOff>
    </xdr:to>
    <xdr:sp macro="" textlink="">
      <xdr:nvSpPr>
        <xdr:cNvPr id="841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808002</xdr:colOff>
      <xdr:row>4</xdr:row>
      <xdr:rowOff>276226</xdr:rowOff>
    </xdr:to>
    <xdr:sp macro="" textlink="">
      <xdr:nvSpPr>
        <xdr:cNvPr id="8411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808002</xdr:colOff>
      <xdr:row>4</xdr:row>
      <xdr:rowOff>238126</xdr:rowOff>
    </xdr:to>
    <xdr:sp macro="" textlink="">
      <xdr:nvSpPr>
        <xdr:cNvPr id="8412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808002</xdr:colOff>
      <xdr:row>4</xdr:row>
      <xdr:rowOff>238126</xdr:rowOff>
    </xdr:to>
    <xdr:sp macro="" textlink="">
      <xdr:nvSpPr>
        <xdr:cNvPr id="8413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933803</xdr:colOff>
      <xdr:row>4</xdr:row>
      <xdr:rowOff>238126</xdr:rowOff>
    </xdr:to>
    <xdr:sp macro="" textlink="">
      <xdr:nvSpPr>
        <xdr:cNvPr id="841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808002</xdr:colOff>
      <xdr:row>4</xdr:row>
      <xdr:rowOff>276226</xdr:rowOff>
    </xdr:to>
    <xdr:sp macro="" textlink="">
      <xdr:nvSpPr>
        <xdr:cNvPr id="8415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964406</xdr:colOff>
      <xdr:row>4</xdr:row>
      <xdr:rowOff>238126</xdr:rowOff>
    </xdr:to>
    <xdr:sp macro="" textlink="">
      <xdr:nvSpPr>
        <xdr:cNvPr id="8416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914753</xdr:colOff>
      <xdr:row>4</xdr:row>
      <xdr:rowOff>276226</xdr:rowOff>
    </xdr:to>
    <xdr:sp macro="" textlink="">
      <xdr:nvSpPr>
        <xdr:cNvPr id="8417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914753</xdr:colOff>
      <xdr:row>4</xdr:row>
      <xdr:rowOff>238126</xdr:rowOff>
    </xdr:to>
    <xdr:sp macro="" textlink="">
      <xdr:nvSpPr>
        <xdr:cNvPr id="8418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914753</xdr:colOff>
      <xdr:row>4</xdr:row>
      <xdr:rowOff>238126</xdr:rowOff>
    </xdr:to>
    <xdr:sp macro="" textlink="">
      <xdr:nvSpPr>
        <xdr:cNvPr id="8419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964406</xdr:colOff>
      <xdr:row>4</xdr:row>
      <xdr:rowOff>238126</xdr:rowOff>
    </xdr:to>
    <xdr:sp macro="" textlink="">
      <xdr:nvSpPr>
        <xdr:cNvPr id="8420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914753</xdr:colOff>
      <xdr:row>4</xdr:row>
      <xdr:rowOff>276226</xdr:rowOff>
    </xdr:to>
    <xdr:sp macro="" textlink="">
      <xdr:nvSpPr>
        <xdr:cNvPr id="8421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933803</xdr:colOff>
      <xdr:row>4</xdr:row>
      <xdr:rowOff>238126</xdr:rowOff>
    </xdr:to>
    <xdr:sp macro="" textlink="">
      <xdr:nvSpPr>
        <xdr:cNvPr id="842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808002</xdr:colOff>
      <xdr:row>4</xdr:row>
      <xdr:rowOff>276226</xdr:rowOff>
    </xdr:to>
    <xdr:sp macro="" textlink="">
      <xdr:nvSpPr>
        <xdr:cNvPr id="8423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933803</xdr:colOff>
      <xdr:row>4</xdr:row>
      <xdr:rowOff>238126</xdr:rowOff>
    </xdr:to>
    <xdr:sp macro="" textlink="">
      <xdr:nvSpPr>
        <xdr:cNvPr id="842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964406</xdr:colOff>
      <xdr:row>4</xdr:row>
      <xdr:rowOff>238126</xdr:rowOff>
    </xdr:to>
    <xdr:sp macro="" textlink="">
      <xdr:nvSpPr>
        <xdr:cNvPr id="8425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914753</xdr:colOff>
      <xdr:row>4</xdr:row>
      <xdr:rowOff>276226</xdr:rowOff>
    </xdr:to>
    <xdr:sp macro="" textlink="">
      <xdr:nvSpPr>
        <xdr:cNvPr id="8426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2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476496</xdr:colOff>
      <xdr:row>4</xdr:row>
      <xdr:rowOff>276226</xdr:rowOff>
    </xdr:to>
    <xdr:sp macro="" textlink="">
      <xdr:nvSpPr>
        <xdr:cNvPr id="842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2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3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3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476496</xdr:colOff>
      <xdr:row>4</xdr:row>
      <xdr:rowOff>276226</xdr:rowOff>
    </xdr:to>
    <xdr:sp macro="" textlink="">
      <xdr:nvSpPr>
        <xdr:cNvPr id="843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3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476496</xdr:colOff>
      <xdr:row>4</xdr:row>
      <xdr:rowOff>276226</xdr:rowOff>
    </xdr:to>
    <xdr:sp macro="" textlink="">
      <xdr:nvSpPr>
        <xdr:cNvPr id="843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3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3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3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476496</xdr:colOff>
      <xdr:row>4</xdr:row>
      <xdr:rowOff>276226</xdr:rowOff>
    </xdr:to>
    <xdr:sp macro="" textlink="">
      <xdr:nvSpPr>
        <xdr:cNvPr id="843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3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476496</xdr:colOff>
      <xdr:row>4</xdr:row>
      <xdr:rowOff>276226</xdr:rowOff>
    </xdr:to>
    <xdr:sp macro="" textlink="">
      <xdr:nvSpPr>
        <xdr:cNvPr id="844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4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4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4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476496</xdr:colOff>
      <xdr:row>4</xdr:row>
      <xdr:rowOff>276226</xdr:rowOff>
    </xdr:to>
    <xdr:sp macro="" textlink="">
      <xdr:nvSpPr>
        <xdr:cNvPr id="844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4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476496</xdr:colOff>
      <xdr:row>4</xdr:row>
      <xdr:rowOff>276226</xdr:rowOff>
    </xdr:to>
    <xdr:sp macro="" textlink="">
      <xdr:nvSpPr>
        <xdr:cNvPr id="844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4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4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4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476496</xdr:colOff>
      <xdr:row>4</xdr:row>
      <xdr:rowOff>276226</xdr:rowOff>
    </xdr:to>
    <xdr:sp macro="" textlink="">
      <xdr:nvSpPr>
        <xdr:cNvPr id="845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5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476496</xdr:colOff>
      <xdr:row>4</xdr:row>
      <xdr:rowOff>276226</xdr:rowOff>
    </xdr:to>
    <xdr:sp macro="" textlink="">
      <xdr:nvSpPr>
        <xdr:cNvPr id="845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5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5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5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476496</xdr:colOff>
      <xdr:row>4</xdr:row>
      <xdr:rowOff>276226</xdr:rowOff>
    </xdr:to>
    <xdr:sp macro="" textlink="">
      <xdr:nvSpPr>
        <xdr:cNvPr id="845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5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476496</xdr:colOff>
      <xdr:row>4</xdr:row>
      <xdr:rowOff>276226</xdr:rowOff>
    </xdr:to>
    <xdr:sp macro="" textlink="">
      <xdr:nvSpPr>
        <xdr:cNvPr id="845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476496</xdr:colOff>
      <xdr:row>4</xdr:row>
      <xdr:rowOff>238126</xdr:rowOff>
    </xdr:to>
    <xdr:sp macro="" textlink="">
      <xdr:nvSpPr>
        <xdr:cNvPr id="845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695434</xdr:colOff>
      <xdr:row>4</xdr:row>
      <xdr:rowOff>238126</xdr:rowOff>
    </xdr:to>
    <xdr:sp macro="" textlink="">
      <xdr:nvSpPr>
        <xdr:cNvPr id="846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600184</xdr:colOff>
      <xdr:row>4</xdr:row>
      <xdr:rowOff>276226</xdr:rowOff>
    </xdr:to>
    <xdr:sp macro="" textlink="">
      <xdr:nvSpPr>
        <xdr:cNvPr id="8461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600184</xdr:colOff>
      <xdr:row>4</xdr:row>
      <xdr:rowOff>238126</xdr:rowOff>
    </xdr:to>
    <xdr:sp macro="" textlink="">
      <xdr:nvSpPr>
        <xdr:cNvPr id="846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600184</xdr:colOff>
      <xdr:row>4</xdr:row>
      <xdr:rowOff>238126</xdr:rowOff>
    </xdr:to>
    <xdr:sp macro="" textlink="">
      <xdr:nvSpPr>
        <xdr:cNvPr id="846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695434</xdr:colOff>
      <xdr:row>4</xdr:row>
      <xdr:rowOff>238126</xdr:rowOff>
    </xdr:to>
    <xdr:sp macro="" textlink="">
      <xdr:nvSpPr>
        <xdr:cNvPr id="846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600184</xdr:colOff>
      <xdr:row>4</xdr:row>
      <xdr:rowOff>276226</xdr:rowOff>
    </xdr:to>
    <xdr:sp macro="" textlink="">
      <xdr:nvSpPr>
        <xdr:cNvPr id="8465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771634</xdr:colOff>
      <xdr:row>4</xdr:row>
      <xdr:rowOff>238126</xdr:rowOff>
    </xdr:to>
    <xdr:sp macro="" textlink="">
      <xdr:nvSpPr>
        <xdr:cNvPr id="8466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676384</xdr:colOff>
      <xdr:row>4</xdr:row>
      <xdr:rowOff>276226</xdr:rowOff>
    </xdr:to>
    <xdr:sp macro="" textlink="">
      <xdr:nvSpPr>
        <xdr:cNvPr id="8467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676384</xdr:colOff>
      <xdr:row>4</xdr:row>
      <xdr:rowOff>238126</xdr:rowOff>
    </xdr:to>
    <xdr:sp macro="" textlink="">
      <xdr:nvSpPr>
        <xdr:cNvPr id="8468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676384</xdr:colOff>
      <xdr:row>4</xdr:row>
      <xdr:rowOff>238126</xdr:rowOff>
    </xdr:to>
    <xdr:sp macro="" textlink="">
      <xdr:nvSpPr>
        <xdr:cNvPr id="8469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771634</xdr:colOff>
      <xdr:row>4</xdr:row>
      <xdr:rowOff>238126</xdr:rowOff>
    </xdr:to>
    <xdr:sp macro="" textlink="">
      <xdr:nvSpPr>
        <xdr:cNvPr id="8470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676384</xdr:colOff>
      <xdr:row>4</xdr:row>
      <xdr:rowOff>276226</xdr:rowOff>
    </xdr:to>
    <xdr:sp macro="" textlink="">
      <xdr:nvSpPr>
        <xdr:cNvPr id="8471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695434</xdr:colOff>
      <xdr:row>4</xdr:row>
      <xdr:rowOff>238126</xdr:rowOff>
    </xdr:to>
    <xdr:sp macro="" textlink="">
      <xdr:nvSpPr>
        <xdr:cNvPr id="847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600184</xdr:colOff>
      <xdr:row>4</xdr:row>
      <xdr:rowOff>276226</xdr:rowOff>
    </xdr:to>
    <xdr:sp macro="" textlink="">
      <xdr:nvSpPr>
        <xdr:cNvPr id="8473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600184</xdr:colOff>
      <xdr:row>4</xdr:row>
      <xdr:rowOff>238126</xdr:rowOff>
    </xdr:to>
    <xdr:sp macro="" textlink="">
      <xdr:nvSpPr>
        <xdr:cNvPr id="847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600184</xdr:colOff>
      <xdr:row>4</xdr:row>
      <xdr:rowOff>238126</xdr:rowOff>
    </xdr:to>
    <xdr:sp macro="" textlink="">
      <xdr:nvSpPr>
        <xdr:cNvPr id="847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695434</xdr:colOff>
      <xdr:row>4</xdr:row>
      <xdr:rowOff>238126</xdr:rowOff>
    </xdr:to>
    <xdr:sp macro="" textlink="">
      <xdr:nvSpPr>
        <xdr:cNvPr id="847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600184</xdr:colOff>
      <xdr:row>4</xdr:row>
      <xdr:rowOff>276226</xdr:rowOff>
    </xdr:to>
    <xdr:sp macro="" textlink="">
      <xdr:nvSpPr>
        <xdr:cNvPr id="8477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771634</xdr:colOff>
      <xdr:row>4</xdr:row>
      <xdr:rowOff>238126</xdr:rowOff>
    </xdr:to>
    <xdr:sp macro="" textlink="">
      <xdr:nvSpPr>
        <xdr:cNvPr id="8478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676384</xdr:colOff>
      <xdr:row>4</xdr:row>
      <xdr:rowOff>276226</xdr:rowOff>
    </xdr:to>
    <xdr:sp macro="" textlink="">
      <xdr:nvSpPr>
        <xdr:cNvPr id="8479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676384</xdr:colOff>
      <xdr:row>4</xdr:row>
      <xdr:rowOff>238126</xdr:rowOff>
    </xdr:to>
    <xdr:sp macro="" textlink="">
      <xdr:nvSpPr>
        <xdr:cNvPr id="8480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676384</xdr:colOff>
      <xdr:row>4</xdr:row>
      <xdr:rowOff>238126</xdr:rowOff>
    </xdr:to>
    <xdr:sp macro="" textlink="">
      <xdr:nvSpPr>
        <xdr:cNvPr id="8481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771634</xdr:colOff>
      <xdr:row>4</xdr:row>
      <xdr:rowOff>238126</xdr:rowOff>
    </xdr:to>
    <xdr:sp macro="" textlink="">
      <xdr:nvSpPr>
        <xdr:cNvPr id="8482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676384</xdr:colOff>
      <xdr:row>4</xdr:row>
      <xdr:rowOff>276226</xdr:rowOff>
    </xdr:to>
    <xdr:sp macro="" textlink="">
      <xdr:nvSpPr>
        <xdr:cNvPr id="8483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695434</xdr:colOff>
      <xdr:row>4</xdr:row>
      <xdr:rowOff>238126</xdr:rowOff>
    </xdr:to>
    <xdr:sp macro="" textlink="">
      <xdr:nvSpPr>
        <xdr:cNvPr id="848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600184</xdr:colOff>
      <xdr:row>4</xdr:row>
      <xdr:rowOff>276226</xdr:rowOff>
    </xdr:to>
    <xdr:sp macro="" textlink="">
      <xdr:nvSpPr>
        <xdr:cNvPr id="8485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600184</xdr:colOff>
      <xdr:row>4</xdr:row>
      <xdr:rowOff>238126</xdr:rowOff>
    </xdr:to>
    <xdr:sp macro="" textlink="">
      <xdr:nvSpPr>
        <xdr:cNvPr id="848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600184</xdr:colOff>
      <xdr:row>4</xdr:row>
      <xdr:rowOff>238126</xdr:rowOff>
    </xdr:to>
    <xdr:sp macro="" textlink="">
      <xdr:nvSpPr>
        <xdr:cNvPr id="848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695434</xdr:colOff>
      <xdr:row>4</xdr:row>
      <xdr:rowOff>238126</xdr:rowOff>
    </xdr:to>
    <xdr:sp macro="" textlink="">
      <xdr:nvSpPr>
        <xdr:cNvPr id="8488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771634</xdr:colOff>
      <xdr:row>4</xdr:row>
      <xdr:rowOff>238126</xdr:rowOff>
    </xdr:to>
    <xdr:sp macro="" textlink="">
      <xdr:nvSpPr>
        <xdr:cNvPr id="8489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676384</xdr:colOff>
      <xdr:row>4</xdr:row>
      <xdr:rowOff>276226</xdr:rowOff>
    </xdr:to>
    <xdr:sp macro="" textlink="">
      <xdr:nvSpPr>
        <xdr:cNvPr id="8490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4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49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4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4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4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49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4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49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4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50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50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50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51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51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51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52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52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5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52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265076</xdr:colOff>
      <xdr:row>4</xdr:row>
      <xdr:rowOff>238126</xdr:rowOff>
    </xdr:to>
    <xdr:sp macro="" textlink="">
      <xdr:nvSpPr>
        <xdr:cNvPr id="852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179351</xdr:colOff>
      <xdr:row>4</xdr:row>
      <xdr:rowOff>276226</xdr:rowOff>
    </xdr:to>
    <xdr:sp macro="" textlink="">
      <xdr:nvSpPr>
        <xdr:cNvPr id="852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179351</xdr:colOff>
      <xdr:row>4</xdr:row>
      <xdr:rowOff>238126</xdr:rowOff>
    </xdr:to>
    <xdr:sp macro="" textlink="">
      <xdr:nvSpPr>
        <xdr:cNvPr id="852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179351</xdr:colOff>
      <xdr:row>4</xdr:row>
      <xdr:rowOff>238126</xdr:rowOff>
    </xdr:to>
    <xdr:sp macro="" textlink="">
      <xdr:nvSpPr>
        <xdr:cNvPr id="853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265076</xdr:colOff>
      <xdr:row>4</xdr:row>
      <xdr:rowOff>238126</xdr:rowOff>
    </xdr:to>
    <xdr:sp macro="" textlink="">
      <xdr:nvSpPr>
        <xdr:cNvPr id="853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179351</xdr:colOff>
      <xdr:row>4</xdr:row>
      <xdr:rowOff>276226</xdr:rowOff>
    </xdr:to>
    <xdr:sp macro="" textlink="">
      <xdr:nvSpPr>
        <xdr:cNvPr id="853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265076</xdr:colOff>
      <xdr:row>4</xdr:row>
      <xdr:rowOff>238126</xdr:rowOff>
    </xdr:to>
    <xdr:sp macro="" textlink="">
      <xdr:nvSpPr>
        <xdr:cNvPr id="853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255551</xdr:colOff>
      <xdr:row>4</xdr:row>
      <xdr:rowOff>276226</xdr:rowOff>
    </xdr:to>
    <xdr:sp macro="" textlink="">
      <xdr:nvSpPr>
        <xdr:cNvPr id="853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255551</xdr:colOff>
      <xdr:row>4</xdr:row>
      <xdr:rowOff>238126</xdr:rowOff>
    </xdr:to>
    <xdr:sp macro="" textlink="">
      <xdr:nvSpPr>
        <xdr:cNvPr id="853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255551</xdr:colOff>
      <xdr:row>4</xdr:row>
      <xdr:rowOff>238126</xdr:rowOff>
    </xdr:to>
    <xdr:sp macro="" textlink="">
      <xdr:nvSpPr>
        <xdr:cNvPr id="853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265076</xdr:colOff>
      <xdr:row>4</xdr:row>
      <xdr:rowOff>238126</xdr:rowOff>
    </xdr:to>
    <xdr:sp macro="" textlink="">
      <xdr:nvSpPr>
        <xdr:cNvPr id="853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255551</xdr:colOff>
      <xdr:row>4</xdr:row>
      <xdr:rowOff>276226</xdr:rowOff>
    </xdr:to>
    <xdr:sp macro="" textlink="">
      <xdr:nvSpPr>
        <xdr:cNvPr id="853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265076</xdr:colOff>
      <xdr:row>4</xdr:row>
      <xdr:rowOff>238126</xdr:rowOff>
    </xdr:to>
    <xdr:sp macro="" textlink="">
      <xdr:nvSpPr>
        <xdr:cNvPr id="853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179351</xdr:colOff>
      <xdr:row>4</xdr:row>
      <xdr:rowOff>276226</xdr:rowOff>
    </xdr:to>
    <xdr:sp macro="" textlink="">
      <xdr:nvSpPr>
        <xdr:cNvPr id="854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179351</xdr:colOff>
      <xdr:row>4</xdr:row>
      <xdr:rowOff>238126</xdr:rowOff>
    </xdr:to>
    <xdr:sp macro="" textlink="">
      <xdr:nvSpPr>
        <xdr:cNvPr id="854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179351</xdr:colOff>
      <xdr:row>4</xdr:row>
      <xdr:rowOff>238126</xdr:rowOff>
    </xdr:to>
    <xdr:sp macro="" textlink="">
      <xdr:nvSpPr>
        <xdr:cNvPr id="854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265076</xdr:colOff>
      <xdr:row>4</xdr:row>
      <xdr:rowOff>238126</xdr:rowOff>
    </xdr:to>
    <xdr:sp macro="" textlink="">
      <xdr:nvSpPr>
        <xdr:cNvPr id="854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179351</xdr:colOff>
      <xdr:row>4</xdr:row>
      <xdr:rowOff>276226</xdr:rowOff>
    </xdr:to>
    <xdr:sp macro="" textlink="">
      <xdr:nvSpPr>
        <xdr:cNvPr id="854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265076</xdr:colOff>
      <xdr:row>4</xdr:row>
      <xdr:rowOff>238126</xdr:rowOff>
    </xdr:to>
    <xdr:sp macro="" textlink="">
      <xdr:nvSpPr>
        <xdr:cNvPr id="854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255551</xdr:colOff>
      <xdr:row>4</xdr:row>
      <xdr:rowOff>276226</xdr:rowOff>
    </xdr:to>
    <xdr:sp macro="" textlink="">
      <xdr:nvSpPr>
        <xdr:cNvPr id="854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255551</xdr:colOff>
      <xdr:row>4</xdr:row>
      <xdr:rowOff>238126</xdr:rowOff>
    </xdr:to>
    <xdr:sp macro="" textlink="">
      <xdr:nvSpPr>
        <xdr:cNvPr id="854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255551</xdr:colOff>
      <xdr:row>4</xdr:row>
      <xdr:rowOff>238126</xdr:rowOff>
    </xdr:to>
    <xdr:sp macro="" textlink="">
      <xdr:nvSpPr>
        <xdr:cNvPr id="854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265076</xdr:colOff>
      <xdr:row>4</xdr:row>
      <xdr:rowOff>238126</xdr:rowOff>
    </xdr:to>
    <xdr:sp macro="" textlink="">
      <xdr:nvSpPr>
        <xdr:cNvPr id="854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255551</xdr:colOff>
      <xdr:row>4</xdr:row>
      <xdr:rowOff>276226</xdr:rowOff>
    </xdr:to>
    <xdr:sp macro="" textlink="">
      <xdr:nvSpPr>
        <xdr:cNvPr id="855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265076</xdr:colOff>
      <xdr:row>4</xdr:row>
      <xdr:rowOff>238126</xdr:rowOff>
    </xdr:to>
    <xdr:sp macro="" textlink="">
      <xdr:nvSpPr>
        <xdr:cNvPr id="855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179351</xdr:colOff>
      <xdr:row>4</xdr:row>
      <xdr:rowOff>276226</xdr:rowOff>
    </xdr:to>
    <xdr:sp macro="" textlink="">
      <xdr:nvSpPr>
        <xdr:cNvPr id="855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179351</xdr:colOff>
      <xdr:row>4</xdr:row>
      <xdr:rowOff>238126</xdr:rowOff>
    </xdr:to>
    <xdr:sp macro="" textlink="">
      <xdr:nvSpPr>
        <xdr:cNvPr id="855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179351</xdr:colOff>
      <xdr:row>4</xdr:row>
      <xdr:rowOff>238126</xdr:rowOff>
    </xdr:to>
    <xdr:sp macro="" textlink="">
      <xdr:nvSpPr>
        <xdr:cNvPr id="855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265076</xdr:colOff>
      <xdr:row>4</xdr:row>
      <xdr:rowOff>238126</xdr:rowOff>
    </xdr:to>
    <xdr:sp macro="" textlink="">
      <xdr:nvSpPr>
        <xdr:cNvPr id="855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179351</xdr:colOff>
      <xdr:row>4</xdr:row>
      <xdr:rowOff>276226</xdr:rowOff>
    </xdr:to>
    <xdr:sp macro="" textlink="">
      <xdr:nvSpPr>
        <xdr:cNvPr id="855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265076</xdr:colOff>
      <xdr:row>4</xdr:row>
      <xdr:rowOff>238126</xdr:rowOff>
    </xdr:to>
    <xdr:sp macro="" textlink="">
      <xdr:nvSpPr>
        <xdr:cNvPr id="855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255551</xdr:colOff>
      <xdr:row>4</xdr:row>
      <xdr:rowOff>276226</xdr:rowOff>
    </xdr:to>
    <xdr:sp macro="" textlink="">
      <xdr:nvSpPr>
        <xdr:cNvPr id="855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255551</xdr:colOff>
      <xdr:row>4</xdr:row>
      <xdr:rowOff>238126</xdr:rowOff>
    </xdr:to>
    <xdr:sp macro="" textlink="">
      <xdr:nvSpPr>
        <xdr:cNvPr id="855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255551</xdr:colOff>
      <xdr:row>4</xdr:row>
      <xdr:rowOff>238126</xdr:rowOff>
    </xdr:to>
    <xdr:sp macro="" textlink="">
      <xdr:nvSpPr>
        <xdr:cNvPr id="856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265076</xdr:colOff>
      <xdr:row>4</xdr:row>
      <xdr:rowOff>238126</xdr:rowOff>
    </xdr:to>
    <xdr:sp macro="" textlink="">
      <xdr:nvSpPr>
        <xdr:cNvPr id="856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6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1241742</xdr:colOff>
      <xdr:row>4</xdr:row>
      <xdr:rowOff>276226</xdr:rowOff>
    </xdr:to>
    <xdr:sp macro="" textlink="">
      <xdr:nvSpPr>
        <xdr:cNvPr id="856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6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6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6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1241742</xdr:colOff>
      <xdr:row>4</xdr:row>
      <xdr:rowOff>276226</xdr:rowOff>
    </xdr:to>
    <xdr:sp macro="" textlink="">
      <xdr:nvSpPr>
        <xdr:cNvPr id="856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6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1241742</xdr:colOff>
      <xdr:row>4</xdr:row>
      <xdr:rowOff>276226</xdr:rowOff>
    </xdr:to>
    <xdr:sp macro="" textlink="">
      <xdr:nvSpPr>
        <xdr:cNvPr id="856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7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7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7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1241742</xdr:colOff>
      <xdr:row>4</xdr:row>
      <xdr:rowOff>276226</xdr:rowOff>
    </xdr:to>
    <xdr:sp macro="" textlink="">
      <xdr:nvSpPr>
        <xdr:cNvPr id="857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7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1241742</xdr:colOff>
      <xdr:row>4</xdr:row>
      <xdr:rowOff>276226</xdr:rowOff>
    </xdr:to>
    <xdr:sp macro="" textlink="">
      <xdr:nvSpPr>
        <xdr:cNvPr id="857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7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7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7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1241742</xdr:colOff>
      <xdr:row>4</xdr:row>
      <xdr:rowOff>276226</xdr:rowOff>
    </xdr:to>
    <xdr:sp macro="" textlink="">
      <xdr:nvSpPr>
        <xdr:cNvPr id="857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8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1241742</xdr:colOff>
      <xdr:row>4</xdr:row>
      <xdr:rowOff>276226</xdr:rowOff>
    </xdr:to>
    <xdr:sp macro="" textlink="">
      <xdr:nvSpPr>
        <xdr:cNvPr id="858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8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8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8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1241742</xdr:colOff>
      <xdr:row>4</xdr:row>
      <xdr:rowOff>276226</xdr:rowOff>
    </xdr:to>
    <xdr:sp macro="" textlink="">
      <xdr:nvSpPr>
        <xdr:cNvPr id="858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8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1241742</xdr:colOff>
      <xdr:row>4</xdr:row>
      <xdr:rowOff>276226</xdr:rowOff>
    </xdr:to>
    <xdr:sp macro="" textlink="">
      <xdr:nvSpPr>
        <xdr:cNvPr id="858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8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8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9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1241742</xdr:colOff>
      <xdr:row>4</xdr:row>
      <xdr:rowOff>276226</xdr:rowOff>
    </xdr:to>
    <xdr:sp macro="" textlink="">
      <xdr:nvSpPr>
        <xdr:cNvPr id="859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9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1241742</xdr:colOff>
      <xdr:row>4</xdr:row>
      <xdr:rowOff>276226</xdr:rowOff>
    </xdr:to>
    <xdr:sp macro="" textlink="">
      <xdr:nvSpPr>
        <xdr:cNvPr id="859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9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9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1241742</xdr:colOff>
      <xdr:row>4</xdr:row>
      <xdr:rowOff>238126</xdr:rowOff>
    </xdr:to>
    <xdr:sp macro="" textlink="">
      <xdr:nvSpPr>
        <xdr:cNvPr id="859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1241742</xdr:colOff>
      <xdr:row>4</xdr:row>
      <xdr:rowOff>276226</xdr:rowOff>
    </xdr:to>
    <xdr:sp macro="" textlink="">
      <xdr:nvSpPr>
        <xdr:cNvPr id="859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5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1204510</xdr:colOff>
      <xdr:row>4</xdr:row>
      <xdr:rowOff>276226</xdr:rowOff>
    </xdr:to>
    <xdr:sp macro="" textlink="">
      <xdr:nvSpPr>
        <xdr:cNvPr id="859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1204510</xdr:colOff>
      <xdr:row>4</xdr:row>
      <xdr:rowOff>276226</xdr:rowOff>
    </xdr:to>
    <xdr:sp macro="" textlink="">
      <xdr:nvSpPr>
        <xdr:cNvPr id="860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1204510</xdr:colOff>
      <xdr:row>4</xdr:row>
      <xdr:rowOff>276226</xdr:rowOff>
    </xdr:to>
    <xdr:sp macro="" textlink="">
      <xdr:nvSpPr>
        <xdr:cNvPr id="860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1204510</xdr:colOff>
      <xdr:row>4</xdr:row>
      <xdr:rowOff>276226</xdr:rowOff>
    </xdr:to>
    <xdr:sp macro="" textlink="">
      <xdr:nvSpPr>
        <xdr:cNvPr id="860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1204510</xdr:colOff>
      <xdr:row>4</xdr:row>
      <xdr:rowOff>276226</xdr:rowOff>
    </xdr:to>
    <xdr:sp macro="" textlink="">
      <xdr:nvSpPr>
        <xdr:cNvPr id="861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1204510</xdr:colOff>
      <xdr:row>4</xdr:row>
      <xdr:rowOff>276226</xdr:rowOff>
    </xdr:to>
    <xdr:sp macro="" textlink="">
      <xdr:nvSpPr>
        <xdr:cNvPr id="861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1204510</xdr:colOff>
      <xdr:row>4</xdr:row>
      <xdr:rowOff>276226</xdr:rowOff>
    </xdr:to>
    <xdr:sp macro="" textlink="">
      <xdr:nvSpPr>
        <xdr:cNvPr id="861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1204510</xdr:colOff>
      <xdr:row>4</xdr:row>
      <xdr:rowOff>276226</xdr:rowOff>
    </xdr:to>
    <xdr:sp macro="" textlink="">
      <xdr:nvSpPr>
        <xdr:cNvPr id="862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1204510</xdr:colOff>
      <xdr:row>4</xdr:row>
      <xdr:rowOff>276226</xdr:rowOff>
    </xdr:to>
    <xdr:sp macro="" textlink="">
      <xdr:nvSpPr>
        <xdr:cNvPr id="862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1204510</xdr:colOff>
      <xdr:row>4</xdr:row>
      <xdr:rowOff>276226</xdr:rowOff>
    </xdr:to>
    <xdr:sp macro="" textlink="">
      <xdr:nvSpPr>
        <xdr:cNvPr id="862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1204510</xdr:colOff>
      <xdr:row>4</xdr:row>
      <xdr:rowOff>276226</xdr:rowOff>
    </xdr:to>
    <xdr:sp macro="" textlink="">
      <xdr:nvSpPr>
        <xdr:cNvPr id="862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1204510</xdr:colOff>
      <xdr:row>4</xdr:row>
      <xdr:rowOff>238126</xdr:rowOff>
    </xdr:to>
    <xdr:sp macro="" textlink="">
      <xdr:nvSpPr>
        <xdr:cNvPr id="86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1204510</xdr:colOff>
      <xdr:row>4</xdr:row>
      <xdr:rowOff>276226</xdr:rowOff>
    </xdr:to>
    <xdr:sp macro="" textlink="">
      <xdr:nvSpPr>
        <xdr:cNvPr id="863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274603</xdr:colOff>
      <xdr:row>4</xdr:row>
      <xdr:rowOff>238126</xdr:rowOff>
    </xdr:to>
    <xdr:sp macro="" textlink="">
      <xdr:nvSpPr>
        <xdr:cNvPr id="863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179353</xdr:colOff>
      <xdr:row>4</xdr:row>
      <xdr:rowOff>276226</xdr:rowOff>
    </xdr:to>
    <xdr:sp macro="" textlink="">
      <xdr:nvSpPr>
        <xdr:cNvPr id="863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179353</xdr:colOff>
      <xdr:row>4</xdr:row>
      <xdr:rowOff>238126</xdr:rowOff>
    </xdr:to>
    <xdr:sp macro="" textlink="">
      <xdr:nvSpPr>
        <xdr:cNvPr id="863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179353</xdr:colOff>
      <xdr:row>4</xdr:row>
      <xdr:rowOff>238126</xdr:rowOff>
    </xdr:to>
    <xdr:sp macro="" textlink="">
      <xdr:nvSpPr>
        <xdr:cNvPr id="863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274603</xdr:colOff>
      <xdr:row>4</xdr:row>
      <xdr:rowOff>238126</xdr:rowOff>
    </xdr:to>
    <xdr:sp macro="" textlink="">
      <xdr:nvSpPr>
        <xdr:cNvPr id="863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179353</xdr:colOff>
      <xdr:row>4</xdr:row>
      <xdr:rowOff>276226</xdr:rowOff>
    </xdr:to>
    <xdr:sp macro="" textlink="">
      <xdr:nvSpPr>
        <xdr:cNvPr id="863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350803</xdr:colOff>
      <xdr:row>4</xdr:row>
      <xdr:rowOff>238126</xdr:rowOff>
    </xdr:to>
    <xdr:sp macro="" textlink="">
      <xdr:nvSpPr>
        <xdr:cNvPr id="8640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255553</xdr:colOff>
      <xdr:row>4</xdr:row>
      <xdr:rowOff>276226</xdr:rowOff>
    </xdr:to>
    <xdr:sp macro="" textlink="">
      <xdr:nvSpPr>
        <xdr:cNvPr id="864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255553</xdr:colOff>
      <xdr:row>4</xdr:row>
      <xdr:rowOff>238126</xdr:rowOff>
    </xdr:to>
    <xdr:sp macro="" textlink="">
      <xdr:nvSpPr>
        <xdr:cNvPr id="864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255553</xdr:colOff>
      <xdr:row>4</xdr:row>
      <xdr:rowOff>238126</xdr:rowOff>
    </xdr:to>
    <xdr:sp macro="" textlink="">
      <xdr:nvSpPr>
        <xdr:cNvPr id="864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350803</xdr:colOff>
      <xdr:row>4</xdr:row>
      <xdr:rowOff>238126</xdr:rowOff>
    </xdr:to>
    <xdr:sp macro="" textlink="">
      <xdr:nvSpPr>
        <xdr:cNvPr id="8644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255553</xdr:colOff>
      <xdr:row>4</xdr:row>
      <xdr:rowOff>276226</xdr:rowOff>
    </xdr:to>
    <xdr:sp macro="" textlink="">
      <xdr:nvSpPr>
        <xdr:cNvPr id="864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274603</xdr:colOff>
      <xdr:row>4</xdr:row>
      <xdr:rowOff>238126</xdr:rowOff>
    </xdr:to>
    <xdr:sp macro="" textlink="">
      <xdr:nvSpPr>
        <xdr:cNvPr id="864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179353</xdr:colOff>
      <xdr:row>4</xdr:row>
      <xdr:rowOff>276226</xdr:rowOff>
    </xdr:to>
    <xdr:sp macro="" textlink="">
      <xdr:nvSpPr>
        <xdr:cNvPr id="864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179353</xdr:colOff>
      <xdr:row>4</xdr:row>
      <xdr:rowOff>238126</xdr:rowOff>
    </xdr:to>
    <xdr:sp macro="" textlink="">
      <xdr:nvSpPr>
        <xdr:cNvPr id="864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179353</xdr:colOff>
      <xdr:row>4</xdr:row>
      <xdr:rowOff>238126</xdr:rowOff>
    </xdr:to>
    <xdr:sp macro="" textlink="">
      <xdr:nvSpPr>
        <xdr:cNvPr id="864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274603</xdr:colOff>
      <xdr:row>4</xdr:row>
      <xdr:rowOff>238126</xdr:rowOff>
    </xdr:to>
    <xdr:sp macro="" textlink="">
      <xdr:nvSpPr>
        <xdr:cNvPr id="865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179353</xdr:colOff>
      <xdr:row>4</xdr:row>
      <xdr:rowOff>276226</xdr:rowOff>
    </xdr:to>
    <xdr:sp macro="" textlink="">
      <xdr:nvSpPr>
        <xdr:cNvPr id="865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350803</xdr:colOff>
      <xdr:row>4</xdr:row>
      <xdr:rowOff>238126</xdr:rowOff>
    </xdr:to>
    <xdr:sp macro="" textlink="">
      <xdr:nvSpPr>
        <xdr:cNvPr id="8652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255553</xdr:colOff>
      <xdr:row>4</xdr:row>
      <xdr:rowOff>276226</xdr:rowOff>
    </xdr:to>
    <xdr:sp macro="" textlink="">
      <xdr:nvSpPr>
        <xdr:cNvPr id="865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255553</xdr:colOff>
      <xdr:row>4</xdr:row>
      <xdr:rowOff>238126</xdr:rowOff>
    </xdr:to>
    <xdr:sp macro="" textlink="">
      <xdr:nvSpPr>
        <xdr:cNvPr id="865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255553</xdr:colOff>
      <xdr:row>4</xdr:row>
      <xdr:rowOff>238126</xdr:rowOff>
    </xdr:to>
    <xdr:sp macro="" textlink="">
      <xdr:nvSpPr>
        <xdr:cNvPr id="865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350803</xdr:colOff>
      <xdr:row>4</xdr:row>
      <xdr:rowOff>238126</xdr:rowOff>
    </xdr:to>
    <xdr:sp macro="" textlink="">
      <xdr:nvSpPr>
        <xdr:cNvPr id="8656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255553</xdr:colOff>
      <xdr:row>4</xdr:row>
      <xdr:rowOff>276226</xdr:rowOff>
    </xdr:to>
    <xdr:sp macro="" textlink="">
      <xdr:nvSpPr>
        <xdr:cNvPr id="865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274603</xdr:colOff>
      <xdr:row>4</xdr:row>
      <xdr:rowOff>238126</xdr:rowOff>
    </xdr:to>
    <xdr:sp macro="" textlink="">
      <xdr:nvSpPr>
        <xdr:cNvPr id="865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179353</xdr:colOff>
      <xdr:row>4</xdr:row>
      <xdr:rowOff>276226</xdr:rowOff>
    </xdr:to>
    <xdr:sp macro="" textlink="">
      <xdr:nvSpPr>
        <xdr:cNvPr id="865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179353</xdr:colOff>
      <xdr:row>4</xdr:row>
      <xdr:rowOff>238126</xdr:rowOff>
    </xdr:to>
    <xdr:sp macro="" textlink="">
      <xdr:nvSpPr>
        <xdr:cNvPr id="866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179353</xdr:colOff>
      <xdr:row>4</xdr:row>
      <xdr:rowOff>238126</xdr:rowOff>
    </xdr:to>
    <xdr:sp macro="" textlink="">
      <xdr:nvSpPr>
        <xdr:cNvPr id="866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274603</xdr:colOff>
      <xdr:row>4</xdr:row>
      <xdr:rowOff>238126</xdr:rowOff>
    </xdr:to>
    <xdr:sp macro="" textlink="">
      <xdr:nvSpPr>
        <xdr:cNvPr id="8662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1</xdr:row>
      <xdr:rowOff>303901</xdr:rowOff>
    </xdr:from>
    <xdr:to>
      <xdr:col>17</xdr:col>
      <xdr:colOff>49952</xdr:colOff>
      <xdr:row>4</xdr:row>
      <xdr:rowOff>284852</xdr:rowOff>
    </xdr:to>
    <xdr:sp macro="" textlink="">
      <xdr:nvSpPr>
        <xdr:cNvPr id="8663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350803</xdr:colOff>
      <xdr:row>4</xdr:row>
      <xdr:rowOff>238126</xdr:rowOff>
    </xdr:to>
    <xdr:sp macro="" textlink="">
      <xdr:nvSpPr>
        <xdr:cNvPr id="8664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255553</xdr:colOff>
      <xdr:row>4</xdr:row>
      <xdr:rowOff>276226</xdr:rowOff>
    </xdr:to>
    <xdr:sp macro="" textlink="">
      <xdr:nvSpPr>
        <xdr:cNvPr id="866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66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67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67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67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67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68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68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68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69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69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69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6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1204509</xdr:colOff>
      <xdr:row>4</xdr:row>
      <xdr:rowOff>238126</xdr:rowOff>
    </xdr:to>
    <xdr:sp macro="" textlink="">
      <xdr:nvSpPr>
        <xdr:cNvPr id="87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1204509</xdr:colOff>
      <xdr:row>4</xdr:row>
      <xdr:rowOff>276226</xdr:rowOff>
    </xdr:to>
    <xdr:sp macro="" textlink="">
      <xdr:nvSpPr>
        <xdr:cNvPr id="870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66785</xdr:colOff>
      <xdr:row>4</xdr:row>
      <xdr:rowOff>238126</xdr:rowOff>
    </xdr:to>
    <xdr:sp macro="" textlink="">
      <xdr:nvSpPr>
        <xdr:cNvPr id="8702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1221691</xdr:colOff>
      <xdr:row>4</xdr:row>
      <xdr:rowOff>276226</xdr:rowOff>
    </xdr:to>
    <xdr:sp macro="" textlink="">
      <xdr:nvSpPr>
        <xdr:cNvPr id="870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1221691</xdr:colOff>
      <xdr:row>4</xdr:row>
      <xdr:rowOff>238126</xdr:rowOff>
    </xdr:to>
    <xdr:sp macro="" textlink="">
      <xdr:nvSpPr>
        <xdr:cNvPr id="870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1221691</xdr:colOff>
      <xdr:row>4</xdr:row>
      <xdr:rowOff>238126</xdr:rowOff>
    </xdr:to>
    <xdr:sp macro="" textlink="">
      <xdr:nvSpPr>
        <xdr:cNvPr id="870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66785</xdr:colOff>
      <xdr:row>4</xdr:row>
      <xdr:rowOff>238126</xdr:rowOff>
    </xdr:to>
    <xdr:sp macro="" textlink="">
      <xdr:nvSpPr>
        <xdr:cNvPr id="8706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1221691</xdr:colOff>
      <xdr:row>4</xdr:row>
      <xdr:rowOff>276226</xdr:rowOff>
    </xdr:to>
    <xdr:sp macro="" textlink="">
      <xdr:nvSpPr>
        <xdr:cNvPr id="870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142985</xdr:colOff>
      <xdr:row>4</xdr:row>
      <xdr:rowOff>238126</xdr:rowOff>
    </xdr:to>
    <xdr:sp macro="" textlink="">
      <xdr:nvSpPr>
        <xdr:cNvPr id="8708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47735</xdr:colOff>
      <xdr:row>4</xdr:row>
      <xdr:rowOff>276226</xdr:rowOff>
    </xdr:to>
    <xdr:sp macro="" textlink="">
      <xdr:nvSpPr>
        <xdr:cNvPr id="8709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47735</xdr:colOff>
      <xdr:row>4</xdr:row>
      <xdr:rowOff>238126</xdr:rowOff>
    </xdr:to>
    <xdr:sp macro="" textlink="">
      <xdr:nvSpPr>
        <xdr:cNvPr id="8710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47735</xdr:colOff>
      <xdr:row>4</xdr:row>
      <xdr:rowOff>238126</xdr:rowOff>
    </xdr:to>
    <xdr:sp macro="" textlink="">
      <xdr:nvSpPr>
        <xdr:cNvPr id="8711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142985</xdr:colOff>
      <xdr:row>4</xdr:row>
      <xdr:rowOff>238126</xdr:rowOff>
    </xdr:to>
    <xdr:sp macro="" textlink="">
      <xdr:nvSpPr>
        <xdr:cNvPr id="8712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47735</xdr:colOff>
      <xdr:row>4</xdr:row>
      <xdr:rowOff>276226</xdr:rowOff>
    </xdr:to>
    <xdr:sp macro="" textlink="">
      <xdr:nvSpPr>
        <xdr:cNvPr id="8713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66785</xdr:colOff>
      <xdr:row>4</xdr:row>
      <xdr:rowOff>238126</xdr:rowOff>
    </xdr:to>
    <xdr:sp macro="" textlink="">
      <xdr:nvSpPr>
        <xdr:cNvPr id="8714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1221691</xdr:colOff>
      <xdr:row>4</xdr:row>
      <xdr:rowOff>276226</xdr:rowOff>
    </xdr:to>
    <xdr:sp macro="" textlink="">
      <xdr:nvSpPr>
        <xdr:cNvPr id="871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1221691</xdr:colOff>
      <xdr:row>4</xdr:row>
      <xdr:rowOff>238126</xdr:rowOff>
    </xdr:to>
    <xdr:sp macro="" textlink="">
      <xdr:nvSpPr>
        <xdr:cNvPr id="871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1221691</xdr:colOff>
      <xdr:row>4</xdr:row>
      <xdr:rowOff>238126</xdr:rowOff>
    </xdr:to>
    <xdr:sp macro="" textlink="">
      <xdr:nvSpPr>
        <xdr:cNvPr id="871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66785</xdr:colOff>
      <xdr:row>4</xdr:row>
      <xdr:rowOff>238126</xdr:rowOff>
    </xdr:to>
    <xdr:sp macro="" textlink="">
      <xdr:nvSpPr>
        <xdr:cNvPr id="8718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1221691</xdr:colOff>
      <xdr:row>4</xdr:row>
      <xdr:rowOff>276226</xdr:rowOff>
    </xdr:to>
    <xdr:sp macro="" textlink="">
      <xdr:nvSpPr>
        <xdr:cNvPr id="871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142985</xdr:colOff>
      <xdr:row>4</xdr:row>
      <xdr:rowOff>238126</xdr:rowOff>
    </xdr:to>
    <xdr:sp macro="" textlink="">
      <xdr:nvSpPr>
        <xdr:cNvPr id="8720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47735</xdr:colOff>
      <xdr:row>4</xdr:row>
      <xdr:rowOff>276226</xdr:rowOff>
    </xdr:to>
    <xdr:sp macro="" textlink="">
      <xdr:nvSpPr>
        <xdr:cNvPr id="8721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47735</xdr:colOff>
      <xdr:row>4</xdr:row>
      <xdr:rowOff>238126</xdr:rowOff>
    </xdr:to>
    <xdr:sp macro="" textlink="">
      <xdr:nvSpPr>
        <xdr:cNvPr id="8722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47735</xdr:colOff>
      <xdr:row>4</xdr:row>
      <xdr:rowOff>238126</xdr:rowOff>
    </xdr:to>
    <xdr:sp macro="" textlink="">
      <xdr:nvSpPr>
        <xdr:cNvPr id="8723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142985</xdr:colOff>
      <xdr:row>4</xdr:row>
      <xdr:rowOff>238126</xdr:rowOff>
    </xdr:to>
    <xdr:sp macro="" textlink="">
      <xdr:nvSpPr>
        <xdr:cNvPr id="8724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47735</xdr:colOff>
      <xdr:row>4</xdr:row>
      <xdr:rowOff>276226</xdr:rowOff>
    </xdr:to>
    <xdr:sp macro="" textlink="">
      <xdr:nvSpPr>
        <xdr:cNvPr id="8725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66785</xdr:colOff>
      <xdr:row>4</xdr:row>
      <xdr:rowOff>238126</xdr:rowOff>
    </xdr:to>
    <xdr:sp macro="" textlink="">
      <xdr:nvSpPr>
        <xdr:cNvPr id="8726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1221691</xdr:colOff>
      <xdr:row>4</xdr:row>
      <xdr:rowOff>276226</xdr:rowOff>
    </xdr:to>
    <xdr:sp macro="" textlink="">
      <xdr:nvSpPr>
        <xdr:cNvPr id="872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1221691</xdr:colOff>
      <xdr:row>4</xdr:row>
      <xdr:rowOff>238126</xdr:rowOff>
    </xdr:to>
    <xdr:sp macro="" textlink="">
      <xdr:nvSpPr>
        <xdr:cNvPr id="872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1221691</xdr:colOff>
      <xdr:row>4</xdr:row>
      <xdr:rowOff>238126</xdr:rowOff>
    </xdr:to>
    <xdr:sp macro="" textlink="">
      <xdr:nvSpPr>
        <xdr:cNvPr id="872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1221691</xdr:colOff>
      <xdr:row>4</xdr:row>
      <xdr:rowOff>276226</xdr:rowOff>
    </xdr:to>
    <xdr:sp macro="" textlink="">
      <xdr:nvSpPr>
        <xdr:cNvPr id="873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142985</xdr:colOff>
      <xdr:row>4</xdr:row>
      <xdr:rowOff>238126</xdr:rowOff>
    </xdr:to>
    <xdr:sp macro="" textlink="">
      <xdr:nvSpPr>
        <xdr:cNvPr id="8731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18</xdr:col>
      <xdr:colOff>47735</xdr:colOff>
      <xdr:row>4</xdr:row>
      <xdr:rowOff>276226</xdr:rowOff>
    </xdr:to>
    <xdr:sp macro="" textlink="">
      <xdr:nvSpPr>
        <xdr:cNvPr id="8732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18</xdr:col>
      <xdr:colOff>47735</xdr:colOff>
      <xdr:row>4</xdr:row>
      <xdr:rowOff>238126</xdr:rowOff>
    </xdr:to>
    <xdr:sp macro="" textlink="">
      <xdr:nvSpPr>
        <xdr:cNvPr id="8733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3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910070</xdr:colOff>
      <xdr:row>4</xdr:row>
      <xdr:rowOff>276226</xdr:rowOff>
    </xdr:to>
    <xdr:sp macro="" textlink="">
      <xdr:nvSpPr>
        <xdr:cNvPr id="873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3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3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3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910070</xdr:colOff>
      <xdr:row>4</xdr:row>
      <xdr:rowOff>276226</xdr:rowOff>
    </xdr:to>
    <xdr:sp macro="" textlink="">
      <xdr:nvSpPr>
        <xdr:cNvPr id="873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4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910070</xdr:colOff>
      <xdr:row>4</xdr:row>
      <xdr:rowOff>276226</xdr:rowOff>
    </xdr:to>
    <xdr:sp macro="" textlink="">
      <xdr:nvSpPr>
        <xdr:cNvPr id="874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4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4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4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910070</xdr:colOff>
      <xdr:row>4</xdr:row>
      <xdr:rowOff>276226</xdr:rowOff>
    </xdr:to>
    <xdr:sp macro="" textlink="">
      <xdr:nvSpPr>
        <xdr:cNvPr id="874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4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910070</xdr:colOff>
      <xdr:row>4</xdr:row>
      <xdr:rowOff>276226</xdr:rowOff>
    </xdr:to>
    <xdr:sp macro="" textlink="">
      <xdr:nvSpPr>
        <xdr:cNvPr id="874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4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4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5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910070</xdr:colOff>
      <xdr:row>4</xdr:row>
      <xdr:rowOff>276226</xdr:rowOff>
    </xdr:to>
    <xdr:sp macro="" textlink="">
      <xdr:nvSpPr>
        <xdr:cNvPr id="875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5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910070</xdr:colOff>
      <xdr:row>4</xdr:row>
      <xdr:rowOff>276226</xdr:rowOff>
    </xdr:to>
    <xdr:sp macro="" textlink="">
      <xdr:nvSpPr>
        <xdr:cNvPr id="875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5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5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5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910070</xdr:colOff>
      <xdr:row>4</xdr:row>
      <xdr:rowOff>276226</xdr:rowOff>
    </xdr:to>
    <xdr:sp macro="" textlink="">
      <xdr:nvSpPr>
        <xdr:cNvPr id="875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5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910070</xdr:colOff>
      <xdr:row>4</xdr:row>
      <xdr:rowOff>276226</xdr:rowOff>
    </xdr:to>
    <xdr:sp macro="" textlink="">
      <xdr:nvSpPr>
        <xdr:cNvPr id="875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6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6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6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910070</xdr:colOff>
      <xdr:row>4</xdr:row>
      <xdr:rowOff>276226</xdr:rowOff>
    </xdr:to>
    <xdr:sp macro="" textlink="">
      <xdr:nvSpPr>
        <xdr:cNvPr id="876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6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910070</xdr:colOff>
      <xdr:row>4</xdr:row>
      <xdr:rowOff>276226</xdr:rowOff>
    </xdr:to>
    <xdr:sp macro="" textlink="">
      <xdr:nvSpPr>
        <xdr:cNvPr id="876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6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910070</xdr:colOff>
      <xdr:row>4</xdr:row>
      <xdr:rowOff>238126</xdr:rowOff>
    </xdr:to>
    <xdr:sp macro="" textlink="">
      <xdr:nvSpPr>
        <xdr:cNvPr id="876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1202639</xdr:colOff>
      <xdr:row>4</xdr:row>
      <xdr:rowOff>238126</xdr:rowOff>
    </xdr:to>
    <xdr:sp macro="" textlink="">
      <xdr:nvSpPr>
        <xdr:cNvPr id="87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1126439</xdr:colOff>
      <xdr:row>4</xdr:row>
      <xdr:rowOff>276226</xdr:rowOff>
    </xdr:to>
    <xdr:sp macro="" textlink="">
      <xdr:nvSpPr>
        <xdr:cNvPr id="876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1126439</xdr:colOff>
      <xdr:row>4</xdr:row>
      <xdr:rowOff>238126</xdr:rowOff>
    </xdr:to>
    <xdr:sp macro="" textlink="">
      <xdr:nvSpPr>
        <xdr:cNvPr id="877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1126439</xdr:colOff>
      <xdr:row>4</xdr:row>
      <xdr:rowOff>238126</xdr:rowOff>
    </xdr:to>
    <xdr:sp macro="" textlink="">
      <xdr:nvSpPr>
        <xdr:cNvPr id="877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1202639</xdr:colOff>
      <xdr:row>4</xdr:row>
      <xdr:rowOff>238126</xdr:rowOff>
    </xdr:to>
    <xdr:sp macro="" textlink="">
      <xdr:nvSpPr>
        <xdr:cNvPr id="87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1126439</xdr:colOff>
      <xdr:row>4</xdr:row>
      <xdr:rowOff>276226</xdr:rowOff>
    </xdr:to>
    <xdr:sp macro="" textlink="">
      <xdr:nvSpPr>
        <xdr:cNvPr id="877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1202639</xdr:colOff>
      <xdr:row>4</xdr:row>
      <xdr:rowOff>238126</xdr:rowOff>
    </xdr:to>
    <xdr:sp macro="" textlink="">
      <xdr:nvSpPr>
        <xdr:cNvPr id="87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1202639</xdr:colOff>
      <xdr:row>4</xdr:row>
      <xdr:rowOff>276226</xdr:rowOff>
    </xdr:to>
    <xdr:sp macro="" textlink="">
      <xdr:nvSpPr>
        <xdr:cNvPr id="8775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1202639</xdr:colOff>
      <xdr:row>4</xdr:row>
      <xdr:rowOff>238126</xdr:rowOff>
    </xdr:to>
    <xdr:sp macro="" textlink="">
      <xdr:nvSpPr>
        <xdr:cNvPr id="87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1202639</xdr:colOff>
      <xdr:row>4</xdr:row>
      <xdr:rowOff>238126</xdr:rowOff>
    </xdr:to>
    <xdr:sp macro="" textlink="">
      <xdr:nvSpPr>
        <xdr:cNvPr id="87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1202639</xdr:colOff>
      <xdr:row>4</xdr:row>
      <xdr:rowOff>238126</xdr:rowOff>
    </xdr:to>
    <xdr:sp macro="" textlink="">
      <xdr:nvSpPr>
        <xdr:cNvPr id="87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1202639</xdr:colOff>
      <xdr:row>4</xdr:row>
      <xdr:rowOff>276226</xdr:rowOff>
    </xdr:to>
    <xdr:sp macro="" textlink="">
      <xdr:nvSpPr>
        <xdr:cNvPr id="8779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1202639</xdr:colOff>
      <xdr:row>4</xdr:row>
      <xdr:rowOff>238126</xdr:rowOff>
    </xdr:to>
    <xdr:sp macro="" textlink="">
      <xdr:nvSpPr>
        <xdr:cNvPr id="87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1126439</xdr:colOff>
      <xdr:row>4</xdr:row>
      <xdr:rowOff>276226</xdr:rowOff>
    </xdr:to>
    <xdr:sp macro="" textlink="">
      <xdr:nvSpPr>
        <xdr:cNvPr id="878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1126439</xdr:colOff>
      <xdr:row>4</xdr:row>
      <xdr:rowOff>238126</xdr:rowOff>
    </xdr:to>
    <xdr:sp macro="" textlink="">
      <xdr:nvSpPr>
        <xdr:cNvPr id="878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1126439</xdr:colOff>
      <xdr:row>4</xdr:row>
      <xdr:rowOff>238126</xdr:rowOff>
    </xdr:to>
    <xdr:sp macro="" textlink="">
      <xdr:nvSpPr>
        <xdr:cNvPr id="878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1202639</xdr:colOff>
      <xdr:row>4</xdr:row>
      <xdr:rowOff>238126</xdr:rowOff>
    </xdr:to>
    <xdr:sp macro="" textlink="">
      <xdr:nvSpPr>
        <xdr:cNvPr id="87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1126439</xdr:colOff>
      <xdr:row>4</xdr:row>
      <xdr:rowOff>276226</xdr:rowOff>
    </xdr:to>
    <xdr:sp macro="" textlink="">
      <xdr:nvSpPr>
        <xdr:cNvPr id="878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1202639</xdr:colOff>
      <xdr:row>4</xdr:row>
      <xdr:rowOff>238126</xdr:rowOff>
    </xdr:to>
    <xdr:sp macro="" textlink="">
      <xdr:nvSpPr>
        <xdr:cNvPr id="87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1202639</xdr:colOff>
      <xdr:row>4</xdr:row>
      <xdr:rowOff>276226</xdr:rowOff>
    </xdr:to>
    <xdr:sp macro="" textlink="">
      <xdr:nvSpPr>
        <xdr:cNvPr id="8787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1202639</xdr:colOff>
      <xdr:row>4</xdr:row>
      <xdr:rowOff>238126</xdr:rowOff>
    </xdr:to>
    <xdr:sp macro="" textlink="">
      <xdr:nvSpPr>
        <xdr:cNvPr id="87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1202639</xdr:colOff>
      <xdr:row>4</xdr:row>
      <xdr:rowOff>238126</xdr:rowOff>
    </xdr:to>
    <xdr:sp macro="" textlink="">
      <xdr:nvSpPr>
        <xdr:cNvPr id="87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1202639</xdr:colOff>
      <xdr:row>4</xdr:row>
      <xdr:rowOff>238126</xdr:rowOff>
    </xdr:to>
    <xdr:sp macro="" textlink="">
      <xdr:nvSpPr>
        <xdr:cNvPr id="87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1202639</xdr:colOff>
      <xdr:row>4</xdr:row>
      <xdr:rowOff>276226</xdr:rowOff>
    </xdr:to>
    <xdr:sp macro="" textlink="">
      <xdr:nvSpPr>
        <xdr:cNvPr id="8791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1202639</xdr:colOff>
      <xdr:row>4</xdr:row>
      <xdr:rowOff>238126</xdr:rowOff>
    </xdr:to>
    <xdr:sp macro="" textlink="">
      <xdr:nvSpPr>
        <xdr:cNvPr id="87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1126439</xdr:colOff>
      <xdr:row>4</xdr:row>
      <xdr:rowOff>276226</xdr:rowOff>
    </xdr:to>
    <xdr:sp macro="" textlink="">
      <xdr:nvSpPr>
        <xdr:cNvPr id="879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1126439</xdr:colOff>
      <xdr:row>4</xdr:row>
      <xdr:rowOff>238126</xdr:rowOff>
    </xdr:to>
    <xdr:sp macro="" textlink="">
      <xdr:nvSpPr>
        <xdr:cNvPr id="879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1126439</xdr:colOff>
      <xdr:row>4</xdr:row>
      <xdr:rowOff>238126</xdr:rowOff>
    </xdr:to>
    <xdr:sp macro="" textlink="">
      <xdr:nvSpPr>
        <xdr:cNvPr id="879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257175</xdr:rowOff>
    </xdr:from>
    <xdr:to>
      <xdr:col>17</xdr:col>
      <xdr:colOff>1202639</xdr:colOff>
      <xdr:row>4</xdr:row>
      <xdr:rowOff>238126</xdr:rowOff>
    </xdr:to>
    <xdr:sp macro="" textlink="">
      <xdr:nvSpPr>
        <xdr:cNvPr id="87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295275</xdr:rowOff>
    </xdr:from>
    <xdr:to>
      <xdr:col>17</xdr:col>
      <xdr:colOff>1126439</xdr:colOff>
      <xdr:row>4</xdr:row>
      <xdr:rowOff>276226</xdr:rowOff>
    </xdr:to>
    <xdr:sp macro="" textlink="">
      <xdr:nvSpPr>
        <xdr:cNvPr id="8797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303901</xdr:rowOff>
    </xdr:from>
    <xdr:to>
      <xdr:col>18</xdr:col>
      <xdr:colOff>49953</xdr:colOff>
      <xdr:row>4</xdr:row>
      <xdr:rowOff>284852</xdr:rowOff>
    </xdr:to>
    <xdr:sp macro="" textlink="">
      <xdr:nvSpPr>
        <xdr:cNvPr id="8798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79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476497</xdr:colOff>
      <xdr:row>4</xdr:row>
      <xdr:rowOff>276226</xdr:rowOff>
    </xdr:to>
    <xdr:sp macro="" textlink="">
      <xdr:nvSpPr>
        <xdr:cNvPr id="880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0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0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0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476497</xdr:colOff>
      <xdr:row>4</xdr:row>
      <xdr:rowOff>276226</xdr:rowOff>
    </xdr:to>
    <xdr:sp macro="" textlink="">
      <xdr:nvSpPr>
        <xdr:cNvPr id="880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0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476497</xdr:colOff>
      <xdr:row>4</xdr:row>
      <xdr:rowOff>276226</xdr:rowOff>
    </xdr:to>
    <xdr:sp macro="" textlink="">
      <xdr:nvSpPr>
        <xdr:cNvPr id="880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0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0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476497</xdr:colOff>
      <xdr:row>4</xdr:row>
      <xdr:rowOff>276226</xdr:rowOff>
    </xdr:to>
    <xdr:sp macro="" textlink="">
      <xdr:nvSpPr>
        <xdr:cNvPr id="881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1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476497</xdr:colOff>
      <xdr:row>4</xdr:row>
      <xdr:rowOff>276226</xdr:rowOff>
    </xdr:to>
    <xdr:sp macro="" textlink="">
      <xdr:nvSpPr>
        <xdr:cNvPr id="881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1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1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1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476497</xdr:colOff>
      <xdr:row>4</xdr:row>
      <xdr:rowOff>276226</xdr:rowOff>
    </xdr:to>
    <xdr:sp macro="" textlink="">
      <xdr:nvSpPr>
        <xdr:cNvPr id="881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1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476497</xdr:colOff>
      <xdr:row>4</xdr:row>
      <xdr:rowOff>276226</xdr:rowOff>
    </xdr:to>
    <xdr:sp macro="" textlink="">
      <xdr:nvSpPr>
        <xdr:cNvPr id="881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1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2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2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476497</xdr:colOff>
      <xdr:row>4</xdr:row>
      <xdr:rowOff>276226</xdr:rowOff>
    </xdr:to>
    <xdr:sp macro="" textlink="">
      <xdr:nvSpPr>
        <xdr:cNvPr id="882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2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476497</xdr:colOff>
      <xdr:row>4</xdr:row>
      <xdr:rowOff>276226</xdr:rowOff>
    </xdr:to>
    <xdr:sp macro="" textlink="">
      <xdr:nvSpPr>
        <xdr:cNvPr id="882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2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2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2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476497</xdr:colOff>
      <xdr:row>4</xdr:row>
      <xdr:rowOff>276226</xdr:rowOff>
    </xdr:to>
    <xdr:sp macro="" textlink="">
      <xdr:nvSpPr>
        <xdr:cNvPr id="882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2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476497</xdr:colOff>
      <xdr:row>4</xdr:row>
      <xdr:rowOff>276226</xdr:rowOff>
    </xdr:to>
    <xdr:sp macro="" textlink="">
      <xdr:nvSpPr>
        <xdr:cNvPr id="883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3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3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476497</xdr:colOff>
      <xdr:row>4</xdr:row>
      <xdr:rowOff>238126</xdr:rowOff>
    </xdr:to>
    <xdr:sp macro="" textlink="">
      <xdr:nvSpPr>
        <xdr:cNvPr id="883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476497</xdr:colOff>
      <xdr:row>4</xdr:row>
      <xdr:rowOff>276226</xdr:rowOff>
    </xdr:to>
    <xdr:sp macro="" textlink="">
      <xdr:nvSpPr>
        <xdr:cNvPr id="883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933803</xdr:colOff>
      <xdr:row>4</xdr:row>
      <xdr:rowOff>238126</xdr:rowOff>
    </xdr:to>
    <xdr:sp macro="" textlink="">
      <xdr:nvSpPr>
        <xdr:cNvPr id="883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808002</xdr:colOff>
      <xdr:row>4</xdr:row>
      <xdr:rowOff>276226</xdr:rowOff>
    </xdr:to>
    <xdr:sp macro="" textlink="">
      <xdr:nvSpPr>
        <xdr:cNvPr id="8836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808002</xdr:colOff>
      <xdr:row>4</xdr:row>
      <xdr:rowOff>238126</xdr:rowOff>
    </xdr:to>
    <xdr:sp macro="" textlink="">
      <xdr:nvSpPr>
        <xdr:cNvPr id="8837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808002</xdr:colOff>
      <xdr:row>4</xdr:row>
      <xdr:rowOff>238126</xdr:rowOff>
    </xdr:to>
    <xdr:sp macro="" textlink="">
      <xdr:nvSpPr>
        <xdr:cNvPr id="8838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933803</xdr:colOff>
      <xdr:row>4</xdr:row>
      <xdr:rowOff>238126</xdr:rowOff>
    </xdr:to>
    <xdr:sp macro="" textlink="">
      <xdr:nvSpPr>
        <xdr:cNvPr id="883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808002</xdr:colOff>
      <xdr:row>4</xdr:row>
      <xdr:rowOff>276226</xdr:rowOff>
    </xdr:to>
    <xdr:sp macro="" textlink="">
      <xdr:nvSpPr>
        <xdr:cNvPr id="8840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964407</xdr:colOff>
      <xdr:row>4</xdr:row>
      <xdr:rowOff>238126</xdr:rowOff>
    </xdr:to>
    <xdr:sp macro="" textlink="">
      <xdr:nvSpPr>
        <xdr:cNvPr id="8841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914753</xdr:colOff>
      <xdr:row>4</xdr:row>
      <xdr:rowOff>276226</xdr:rowOff>
    </xdr:to>
    <xdr:sp macro="" textlink="">
      <xdr:nvSpPr>
        <xdr:cNvPr id="8842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914753</xdr:colOff>
      <xdr:row>4</xdr:row>
      <xdr:rowOff>238126</xdr:rowOff>
    </xdr:to>
    <xdr:sp macro="" textlink="">
      <xdr:nvSpPr>
        <xdr:cNvPr id="8843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914753</xdr:colOff>
      <xdr:row>4</xdr:row>
      <xdr:rowOff>238126</xdr:rowOff>
    </xdr:to>
    <xdr:sp macro="" textlink="">
      <xdr:nvSpPr>
        <xdr:cNvPr id="8844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964407</xdr:colOff>
      <xdr:row>4</xdr:row>
      <xdr:rowOff>238126</xdr:rowOff>
    </xdr:to>
    <xdr:sp macro="" textlink="">
      <xdr:nvSpPr>
        <xdr:cNvPr id="8845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914753</xdr:colOff>
      <xdr:row>4</xdr:row>
      <xdr:rowOff>276226</xdr:rowOff>
    </xdr:to>
    <xdr:sp macro="" textlink="">
      <xdr:nvSpPr>
        <xdr:cNvPr id="8846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933803</xdr:colOff>
      <xdr:row>4</xdr:row>
      <xdr:rowOff>238126</xdr:rowOff>
    </xdr:to>
    <xdr:sp macro="" textlink="">
      <xdr:nvSpPr>
        <xdr:cNvPr id="884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808002</xdr:colOff>
      <xdr:row>4</xdr:row>
      <xdr:rowOff>276226</xdr:rowOff>
    </xdr:to>
    <xdr:sp macro="" textlink="">
      <xdr:nvSpPr>
        <xdr:cNvPr id="884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808002</xdr:colOff>
      <xdr:row>4</xdr:row>
      <xdr:rowOff>238126</xdr:rowOff>
    </xdr:to>
    <xdr:sp macro="" textlink="">
      <xdr:nvSpPr>
        <xdr:cNvPr id="8849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808002</xdr:colOff>
      <xdr:row>4</xdr:row>
      <xdr:rowOff>238126</xdr:rowOff>
    </xdr:to>
    <xdr:sp macro="" textlink="">
      <xdr:nvSpPr>
        <xdr:cNvPr id="8850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933803</xdr:colOff>
      <xdr:row>4</xdr:row>
      <xdr:rowOff>238126</xdr:rowOff>
    </xdr:to>
    <xdr:sp macro="" textlink="">
      <xdr:nvSpPr>
        <xdr:cNvPr id="885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808002</xdr:colOff>
      <xdr:row>4</xdr:row>
      <xdr:rowOff>276226</xdr:rowOff>
    </xdr:to>
    <xdr:sp macro="" textlink="">
      <xdr:nvSpPr>
        <xdr:cNvPr id="8852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964407</xdr:colOff>
      <xdr:row>4</xdr:row>
      <xdr:rowOff>238126</xdr:rowOff>
    </xdr:to>
    <xdr:sp macro="" textlink="">
      <xdr:nvSpPr>
        <xdr:cNvPr id="8853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914753</xdr:colOff>
      <xdr:row>4</xdr:row>
      <xdr:rowOff>276226</xdr:rowOff>
    </xdr:to>
    <xdr:sp macro="" textlink="">
      <xdr:nvSpPr>
        <xdr:cNvPr id="8854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914753</xdr:colOff>
      <xdr:row>4</xdr:row>
      <xdr:rowOff>238126</xdr:rowOff>
    </xdr:to>
    <xdr:sp macro="" textlink="">
      <xdr:nvSpPr>
        <xdr:cNvPr id="8855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914753</xdr:colOff>
      <xdr:row>4</xdr:row>
      <xdr:rowOff>238126</xdr:rowOff>
    </xdr:to>
    <xdr:sp macro="" textlink="">
      <xdr:nvSpPr>
        <xdr:cNvPr id="8856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964407</xdr:colOff>
      <xdr:row>4</xdr:row>
      <xdr:rowOff>238126</xdr:rowOff>
    </xdr:to>
    <xdr:sp macro="" textlink="">
      <xdr:nvSpPr>
        <xdr:cNvPr id="8857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914753</xdr:colOff>
      <xdr:row>4</xdr:row>
      <xdr:rowOff>276226</xdr:rowOff>
    </xdr:to>
    <xdr:sp macro="" textlink="">
      <xdr:nvSpPr>
        <xdr:cNvPr id="8858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933803</xdr:colOff>
      <xdr:row>4</xdr:row>
      <xdr:rowOff>238126</xdr:rowOff>
    </xdr:to>
    <xdr:sp macro="" textlink="">
      <xdr:nvSpPr>
        <xdr:cNvPr id="885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808002</xdr:colOff>
      <xdr:row>4</xdr:row>
      <xdr:rowOff>276226</xdr:rowOff>
    </xdr:to>
    <xdr:sp macro="" textlink="">
      <xdr:nvSpPr>
        <xdr:cNvPr id="8860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933803</xdr:colOff>
      <xdr:row>4</xdr:row>
      <xdr:rowOff>238126</xdr:rowOff>
    </xdr:to>
    <xdr:sp macro="" textlink="">
      <xdr:nvSpPr>
        <xdr:cNvPr id="886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964407</xdr:colOff>
      <xdr:row>4</xdr:row>
      <xdr:rowOff>238126</xdr:rowOff>
    </xdr:to>
    <xdr:sp macro="" textlink="">
      <xdr:nvSpPr>
        <xdr:cNvPr id="8862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914753</xdr:colOff>
      <xdr:row>4</xdr:row>
      <xdr:rowOff>276226</xdr:rowOff>
    </xdr:to>
    <xdr:sp macro="" textlink="">
      <xdr:nvSpPr>
        <xdr:cNvPr id="8863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6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476496</xdr:colOff>
      <xdr:row>4</xdr:row>
      <xdr:rowOff>276226</xdr:rowOff>
    </xdr:to>
    <xdr:sp macro="" textlink="">
      <xdr:nvSpPr>
        <xdr:cNvPr id="886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6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6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476496</xdr:colOff>
      <xdr:row>4</xdr:row>
      <xdr:rowOff>276226</xdr:rowOff>
    </xdr:to>
    <xdr:sp macro="" textlink="">
      <xdr:nvSpPr>
        <xdr:cNvPr id="886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7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476496</xdr:colOff>
      <xdr:row>4</xdr:row>
      <xdr:rowOff>276226</xdr:rowOff>
    </xdr:to>
    <xdr:sp macro="" textlink="">
      <xdr:nvSpPr>
        <xdr:cNvPr id="887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7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7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7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476496</xdr:colOff>
      <xdr:row>4</xdr:row>
      <xdr:rowOff>276226</xdr:rowOff>
    </xdr:to>
    <xdr:sp macro="" textlink="">
      <xdr:nvSpPr>
        <xdr:cNvPr id="887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7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476496</xdr:colOff>
      <xdr:row>4</xdr:row>
      <xdr:rowOff>276226</xdr:rowOff>
    </xdr:to>
    <xdr:sp macro="" textlink="">
      <xdr:nvSpPr>
        <xdr:cNvPr id="887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7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7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8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476496</xdr:colOff>
      <xdr:row>4</xdr:row>
      <xdr:rowOff>276226</xdr:rowOff>
    </xdr:to>
    <xdr:sp macro="" textlink="">
      <xdr:nvSpPr>
        <xdr:cNvPr id="888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8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476496</xdr:colOff>
      <xdr:row>4</xdr:row>
      <xdr:rowOff>276226</xdr:rowOff>
    </xdr:to>
    <xdr:sp macro="" textlink="">
      <xdr:nvSpPr>
        <xdr:cNvPr id="888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8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8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8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476496</xdr:colOff>
      <xdr:row>4</xdr:row>
      <xdr:rowOff>276226</xdr:rowOff>
    </xdr:to>
    <xdr:sp macro="" textlink="">
      <xdr:nvSpPr>
        <xdr:cNvPr id="888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8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476496</xdr:colOff>
      <xdr:row>4</xdr:row>
      <xdr:rowOff>276226</xdr:rowOff>
    </xdr:to>
    <xdr:sp macro="" textlink="">
      <xdr:nvSpPr>
        <xdr:cNvPr id="888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9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9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9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476496</xdr:colOff>
      <xdr:row>4</xdr:row>
      <xdr:rowOff>276226</xdr:rowOff>
    </xdr:to>
    <xdr:sp macro="" textlink="">
      <xdr:nvSpPr>
        <xdr:cNvPr id="889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9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476496</xdr:colOff>
      <xdr:row>4</xdr:row>
      <xdr:rowOff>276226</xdr:rowOff>
    </xdr:to>
    <xdr:sp macro="" textlink="">
      <xdr:nvSpPr>
        <xdr:cNvPr id="889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476496</xdr:colOff>
      <xdr:row>4</xdr:row>
      <xdr:rowOff>238126</xdr:rowOff>
    </xdr:to>
    <xdr:sp macro="" textlink="">
      <xdr:nvSpPr>
        <xdr:cNvPr id="889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695434</xdr:colOff>
      <xdr:row>4</xdr:row>
      <xdr:rowOff>238126</xdr:rowOff>
    </xdr:to>
    <xdr:sp macro="" textlink="">
      <xdr:nvSpPr>
        <xdr:cNvPr id="889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600184</xdr:colOff>
      <xdr:row>4</xdr:row>
      <xdr:rowOff>276226</xdr:rowOff>
    </xdr:to>
    <xdr:sp macro="" textlink="">
      <xdr:nvSpPr>
        <xdr:cNvPr id="8898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600184</xdr:colOff>
      <xdr:row>4</xdr:row>
      <xdr:rowOff>238126</xdr:rowOff>
    </xdr:to>
    <xdr:sp macro="" textlink="">
      <xdr:nvSpPr>
        <xdr:cNvPr id="889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600184</xdr:colOff>
      <xdr:row>4</xdr:row>
      <xdr:rowOff>238126</xdr:rowOff>
    </xdr:to>
    <xdr:sp macro="" textlink="">
      <xdr:nvSpPr>
        <xdr:cNvPr id="890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695434</xdr:colOff>
      <xdr:row>4</xdr:row>
      <xdr:rowOff>238126</xdr:rowOff>
    </xdr:to>
    <xdr:sp macro="" textlink="">
      <xdr:nvSpPr>
        <xdr:cNvPr id="890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600184</xdr:colOff>
      <xdr:row>4</xdr:row>
      <xdr:rowOff>276226</xdr:rowOff>
    </xdr:to>
    <xdr:sp macro="" textlink="">
      <xdr:nvSpPr>
        <xdr:cNvPr id="8902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771634</xdr:colOff>
      <xdr:row>4</xdr:row>
      <xdr:rowOff>238126</xdr:rowOff>
    </xdr:to>
    <xdr:sp macro="" textlink="">
      <xdr:nvSpPr>
        <xdr:cNvPr id="8903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676384</xdr:colOff>
      <xdr:row>4</xdr:row>
      <xdr:rowOff>276226</xdr:rowOff>
    </xdr:to>
    <xdr:sp macro="" textlink="">
      <xdr:nvSpPr>
        <xdr:cNvPr id="8904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676384</xdr:colOff>
      <xdr:row>4</xdr:row>
      <xdr:rowOff>238126</xdr:rowOff>
    </xdr:to>
    <xdr:sp macro="" textlink="">
      <xdr:nvSpPr>
        <xdr:cNvPr id="8905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676384</xdr:colOff>
      <xdr:row>4</xdr:row>
      <xdr:rowOff>238126</xdr:rowOff>
    </xdr:to>
    <xdr:sp macro="" textlink="">
      <xdr:nvSpPr>
        <xdr:cNvPr id="8906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771634</xdr:colOff>
      <xdr:row>4</xdr:row>
      <xdr:rowOff>238126</xdr:rowOff>
    </xdr:to>
    <xdr:sp macro="" textlink="">
      <xdr:nvSpPr>
        <xdr:cNvPr id="8907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676384</xdr:colOff>
      <xdr:row>4</xdr:row>
      <xdr:rowOff>276226</xdr:rowOff>
    </xdr:to>
    <xdr:sp macro="" textlink="">
      <xdr:nvSpPr>
        <xdr:cNvPr id="8908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695434</xdr:colOff>
      <xdr:row>4</xdr:row>
      <xdr:rowOff>238126</xdr:rowOff>
    </xdr:to>
    <xdr:sp macro="" textlink="">
      <xdr:nvSpPr>
        <xdr:cNvPr id="890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600184</xdr:colOff>
      <xdr:row>4</xdr:row>
      <xdr:rowOff>276226</xdr:rowOff>
    </xdr:to>
    <xdr:sp macro="" textlink="">
      <xdr:nvSpPr>
        <xdr:cNvPr id="891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600184</xdr:colOff>
      <xdr:row>4</xdr:row>
      <xdr:rowOff>238126</xdr:rowOff>
    </xdr:to>
    <xdr:sp macro="" textlink="">
      <xdr:nvSpPr>
        <xdr:cNvPr id="891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600184</xdr:colOff>
      <xdr:row>4</xdr:row>
      <xdr:rowOff>238126</xdr:rowOff>
    </xdr:to>
    <xdr:sp macro="" textlink="">
      <xdr:nvSpPr>
        <xdr:cNvPr id="891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695434</xdr:colOff>
      <xdr:row>4</xdr:row>
      <xdr:rowOff>238126</xdr:rowOff>
    </xdr:to>
    <xdr:sp macro="" textlink="">
      <xdr:nvSpPr>
        <xdr:cNvPr id="891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600184</xdr:colOff>
      <xdr:row>4</xdr:row>
      <xdr:rowOff>276226</xdr:rowOff>
    </xdr:to>
    <xdr:sp macro="" textlink="">
      <xdr:nvSpPr>
        <xdr:cNvPr id="8914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771634</xdr:colOff>
      <xdr:row>4</xdr:row>
      <xdr:rowOff>238126</xdr:rowOff>
    </xdr:to>
    <xdr:sp macro="" textlink="">
      <xdr:nvSpPr>
        <xdr:cNvPr id="8915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676384</xdr:colOff>
      <xdr:row>4</xdr:row>
      <xdr:rowOff>276226</xdr:rowOff>
    </xdr:to>
    <xdr:sp macro="" textlink="">
      <xdr:nvSpPr>
        <xdr:cNvPr id="8916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676384</xdr:colOff>
      <xdr:row>4</xdr:row>
      <xdr:rowOff>238126</xdr:rowOff>
    </xdr:to>
    <xdr:sp macro="" textlink="">
      <xdr:nvSpPr>
        <xdr:cNvPr id="8917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676384</xdr:colOff>
      <xdr:row>4</xdr:row>
      <xdr:rowOff>238126</xdr:rowOff>
    </xdr:to>
    <xdr:sp macro="" textlink="">
      <xdr:nvSpPr>
        <xdr:cNvPr id="8918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771634</xdr:colOff>
      <xdr:row>4</xdr:row>
      <xdr:rowOff>238126</xdr:rowOff>
    </xdr:to>
    <xdr:sp macro="" textlink="">
      <xdr:nvSpPr>
        <xdr:cNvPr id="8919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676384</xdr:colOff>
      <xdr:row>4</xdr:row>
      <xdr:rowOff>276226</xdr:rowOff>
    </xdr:to>
    <xdr:sp macro="" textlink="">
      <xdr:nvSpPr>
        <xdr:cNvPr id="8920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695434</xdr:colOff>
      <xdr:row>4</xdr:row>
      <xdr:rowOff>238126</xdr:rowOff>
    </xdr:to>
    <xdr:sp macro="" textlink="">
      <xdr:nvSpPr>
        <xdr:cNvPr id="892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600184</xdr:colOff>
      <xdr:row>4</xdr:row>
      <xdr:rowOff>276226</xdr:rowOff>
    </xdr:to>
    <xdr:sp macro="" textlink="">
      <xdr:nvSpPr>
        <xdr:cNvPr id="8922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600184</xdr:colOff>
      <xdr:row>4</xdr:row>
      <xdr:rowOff>238126</xdr:rowOff>
    </xdr:to>
    <xdr:sp macro="" textlink="">
      <xdr:nvSpPr>
        <xdr:cNvPr id="892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600184</xdr:colOff>
      <xdr:row>4</xdr:row>
      <xdr:rowOff>238126</xdr:rowOff>
    </xdr:to>
    <xdr:sp macro="" textlink="">
      <xdr:nvSpPr>
        <xdr:cNvPr id="892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695434</xdr:colOff>
      <xdr:row>4</xdr:row>
      <xdr:rowOff>238126</xdr:rowOff>
    </xdr:to>
    <xdr:sp macro="" textlink="">
      <xdr:nvSpPr>
        <xdr:cNvPr id="892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771634</xdr:colOff>
      <xdr:row>4</xdr:row>
      <xdr:rowOff>238126</xdr:rowOff>
    </xdr:to>
    <xdr:sp macro="" textlink="">
      <xdr:nvSpPr>
        <xdr:cNvPr id="8926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676384</xdr:colOff>
      <xdr:row>4</xdr:row>
      <xdr:rowOff>276226</xdr:rowOff>
    </xdr:to>
    <xdr:sp macro="" textlink="">
      <xdr:nvSpPr>
        <xdr:cNvPr id="8927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892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893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893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893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894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894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894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895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895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895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895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89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896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265076</xdr:colOff>
      <xdr:row>4</xdr:row>
      <xdr:rowOff>238126</xdr:rowOff>
    </xdr:to>
    <xdr:sp macro="" textlink="">
      <xdr:nvSpPr>
        <xdr:cNvPr id="896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179351</xdr:colOff>
      <xdr:row>4</xdr:row>
      <xdr:rowOff>276226</xdr:rowOff>
    </xdr:to>
    <xdr:sp macro="" textlink="">
      <xdr:nvSpPr>
        <xdr:cNvPr id="896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179351</xdr:colOff>
      <xdr:row>4</xdr:row>
      <xdr:rowOff>238126</xdr:rowOff>
    </xdr:to>
    <xdr:sp macro="" textlink="">
      <xdr:nvSpPr>
        <xdr:cNvPr id="896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179351</xdr:colOff>
      <xdr:row>4</xdr:row>
      <xdr:rowOff>238126</xdr:rowOff>
    </xdr:to>
    <xdr:sp macro="" textlink="">
      <xdr:nvSpPr>
        <xdr:cNvPr id="896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265076</xdr:colOff>
      <xdr:row>4</xdr:row>
      <xdr:rowOff>238126</xdr:rowOff>
    </xdr:to>
    <xdr:sp macro="" textlink="">
      <xdr:nvSpPr>
        <xdr:cNvPr id="896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179351</xdr:colOff>
      <xdr:row>4</xdr:row>
      <xdr:rowOff>276226</xdr:rowOff>
    </xdr:to>
    <xdr:sp macro="" textlink="">
      <xdr:nvSpPr>
        <xdr:cNvPr id="896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265076</xdr:colOff>
      <xdr:row>4</xdr:row>
      <xdr:rowOff>238126</xdr:rowOff>
    </xdr:to>
    <xdr:sp macro="" textlink="">
      <xdr:nvSpPr>
        <xdr:cNvPr id="897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255551</xdr:colOff>
      <xdr:row>4</xdr:row>
      <xdr:rowOff>276226</xdr:rowOff>
    </xdr:to>
    <xdr:sp macro="" textlink="">
      <xdr:nvSpPr>
        <xdr:cNvPr id="897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255551</xdr:colOff>
      <xdr:row>4</xdr:row>
      <xdr:rowOff>238126</xdr:rowOff>
    </xdr:to>
    <xdr:sp macro="" textlink="">
      <xdr:nvSpPr>
        <xdr:cNvPr id="897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255551</xdr:colOff>
      <xdr:row>4</xdr:row>
      <xdr:rowOff>238126</xdr:rowOff>
    </xdr:to>
    <xdr:sp macro="" textlink="">
      <xdr:nvSpPr>
        <xdr:cNvPr id="897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265076</xdr:colOff>
      <xdr:row>4</xdr:row>
      <xdr:rowOff>238126</xdr:rowOff>
    </xdr:to>
    <xdr:sp macro="" textlink="">
      <xdr:nvSpPr>
        <xdr:cNvPr id="897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255551</xdr:colOff>
      <xdr:row>4</xdr:row>
      <xdr:rowOff>276226</xdr:rowOff>
    </xdr:to>
    <xdr:sp macro="" textlink="">
      <xdr:nvSpPr>
        <xdr:cNvPr id="897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265076</xdr:colOff>
      <xdr:row>4</xdr:row>
      <xdr:rowOff>238126</xdr:rowOff>
    </xdr:to>
    <xdr:sp macro="" textlink="">
      <xdr:nvSpPr>
        <xdr:cNvPr id="897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179351</xdr:colOff>
      <xdr:row>4</xdr:row>
      <xdr:rowOff>276226</xdr:rowOff>
    </xdr:to>
    <xdr:sp macro="" textlink="">
      <xdr:nvSpPr>
        <xdr:cNvPr id="897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179351</xdr:colOff>
      <xdr:row>4</xdr:row>
      <xdr:rowOff>238126</xdr:rowOff>
    </xdr:to>
    <xdr:sp macro="" textlink="">
      <xdr:nvSpPr>
        <xdr:cNvPr id="897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179351</xdr:colOff>
      <xdr:row>4</xdr:row>
      <xdr:rowOff>238126</xdr:rowOff>
    </xdr:to>
    <xdr:sp macro="" textlink="">
      <xdr:nvSpPr>
        <xdr:cNvPr id="897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265076</xdr:colOff>
      <xdr:row>4</xdr:row>
      <xdr:rowOff>238126</xdr:rowOff>
    </xdr:to>
    <xdr:sp macro="" textlink="">
      <xdr:nvSpPr>
        <xdr:cNvPr id="898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179351</xdr:colOff>
      <xdr:row>4</xdr:row>
      <xdr:rowOff>276226</xdr:rowOff>
    </xdr:to>
    <xdr:sp macro="" textlink="">
      <xdr:nvSpPr>
        <xdr:cNvPr id="898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265076</xdr:colOff>
      <xdr:row>4</xdr:row>
      <xdr:rowOff>238126</xdr:rowOff>
    </xdr:to>
    <xdr:sp macro="" textlink="">
      <xdr:nvSpPr>
        <xdr:cNvPr id="898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255551</xdr:colOff>
      <xdr:row>4</xdr:row>
      <xdr:rowOff>276226</xdr:rowOff>
    </xdr:to>
    <xdr:sp macro="" textlink="">
      <xdr:nvSpPr>
        <xdr:cNvPr id="898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255551</xdr:colOff>
      <xdr:row>4</xdr:row>
      <xdr:rowOff>238126</xdr:rowOff>
    </xdr:to>
    <xdr:sp macro="" textlink="">
      <xdr:nvSpPr>
        <xdr:cNvPr id="898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255551</xdr:colOff>
      <xdr:row>4</xdr:row>
      <xdr:rowOff>238126</xdr:rowOff>
    </xdr:to>
    <xdr:sp macro="" textlink="">
      <xdr:nvSpPr>
        <xdr:cNvPr id="898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265076</xdr:colOff>
      <xdr:row>4</xdr:row>
      <xdr:rowOff>238126</xdr:rowOff>
    </xdr:to>
    <xdr:sp macro="" textlink="">
      <xdr:nvSpPr>
        <xdr:cNvPr id="898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255551</xdr:colOff>
      <xdr:row>4</xdr:row>
      <xdr:rowOff>276226</xdr:rowOff>
    </xdr:to>
    <xdr:sp macro="" textlink="">
      <xdr:nvSpPr>
        <xdr:cNvPr id="898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265076</xdr:colOff>
      <xdr:row>4</xdr:row>
      <xdr:rowOff>238126</xdr:rowOff>
    </xdr:to>
    <xdr:sp macro="" textlink="">
      <xdr:nvSpPr>
        <xdr:cNvPr id="898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179351</xdr:colOff>
      <xdr:row>4</xdr:row>
      <xdr:rowOff>276226</xdr:rowOff>
    </xdr:to>
    <xdr:sp macro="" textlink="">
      <xdr:nvSpPr>
        <xdr:cNvPr id="898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179351</xdr:colOff>
      <xdr:row>4</xdr:row>
      <xdr:rowOff>238126</xdr:rowOff>
    </xdr:to>
    <xdr:sp macro="" textlink="">
      <xdr:nvSpPr>
        <xdr:cNvPr id="899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179351</xdr:colOff>
      <xdr:row>4</xdr:row>
      <xdr:rowOff>238126</xdr:rowOff>
    </xdr:to>
    <xdr:sp macro="" textlink="">
      <xdr:nvSpPr>
        <xdr:cNvPr id="899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265076</xdr:colOff>
      <xdr:row>4</xdr:row>
      <xdr:rowOff>238126</xdr:rowOff>
    </xdr:to>
    <xdr:sp macro="" textlink="">
      <xdr:nvSpPr>
        <xdr:cNvPr id="899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179351</xdr:colOff>
      <xdr:row>4</xdr:row>
      <xdr:rowOff>276226</xdr:rowOff>
    </xdr:to>
    <xdr:sp macro="" textlink="">
      <xdr:nvSpPr>
        <xdr:cNvPr id="899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265076</xdr:colOff>
      <xdr:row>4</xdr:row>
      <xdr:rowOff>238126</xdr:rowOff>
    </xdr:to>
    <xdr:sp macro="" textlink="">
      <xdr:nvSpPr>
        <xdr:cNvPr id="899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255551</xdr:colOff>
      <xdr:row>4</xdr:row>
      <xdr:rowOff>276226</xdr:rowOff>
    </xdr:to>
    <xdr:sp macro="" textlink="">
      <xdr:nvSpPr>
        <xdr:cNvPr id="899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255551</xdr:colOff>
      <xdr:row>4</xdr:row>
      <xdr:rowOff>238126</xdr:rowOff>
    </xdr:to>
    <xdr:sp macro="" textlink="">
      <xdr:nvSpPr>
        <xdr:cNvPr id="899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255551</xdr:colOff>
      <xdr:row>4</xdr:row>
      <xdr:rowOff>238126</xdr:rowOff>
    </xdr:to>
    <xdr:sp macro="" textlink="">
      <xdr:nvSpPr>
        <xdr:cNvPr id="899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265076</xdr:colOff>
      <xdr:row>4</xdr:row>
      <xdr:rowOff>238126</xdr:rowOff>
    </xdr:to>
    <xdr:sp macro="" textlink="">
      <xdr:nvSpPr>
        <xdr:cNvPr id="899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899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1241742</xdr:colOff>
      <xdr:row>4</xdr:row>
      <xdr:rowOff>276226</xdr:rowOff>
    </xdr:to>
    <xdr:sp macro="" textlink="">
      <xdr:nvSpPr>
        <xdr:cNvPr id="900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0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0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0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1241742</xdr:colOff>
      <xdr:row>4</xdr:row>
      <xdr:rowOff>276226</xdr:rowOff>
    </xdr:to>
    <xdr:sp macro="" textlink="">
      <xdr:nvSpPr>
        <xdr:cNvPr id="900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0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1241742</xdr:colOff>
      <xdr:row>4</xdr:row>
      <xdr:rowOff>276226</xdr:rowOff>
    </xdr:to>
    <xdr:sp macro="" textlink="">
      <xdr:nvSpPr>
        <xdr:cNvPr id="900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0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0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0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1241742</xdr:colOff>
      <xdr:row>4</xdr:row>
      <xdr:rowOff>276226</xdr:rowOff>
    </xdr:to>
    <xdr:sp macro="" textlink="">
      <xdr:nvSpPr>
        <xdr:cNvPr id="901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1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1241742</xdr:colOff>
      <xdr:row>4</xdr:row>
      <xdr:rowOff>276226</xdr:rowOff>
    </xdr:to>
    <xdr:sp macro="" textlink="">
      <xdr:nvSpPr>
        <xdr:cNvPr id="901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1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1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1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1241742</xdr:colOff>
      <xdr:row>4</xdr:row>
      <xdr:rowOff>276226</xdr:rowOff>
    </xdr:to>
    <xdr:sp macro="" textlink="">
      <xdr:nvSpPr>
        <xdr:cNvPr id="901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1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1241742</xdr:colOff>
      <xdr:row>4</xdr:row>
      <xdr:rowOff>276226</xdr:rowOff>
    </xdr:to>
    <xdr:sp macro="" textlink="">
      <xdr:nvSpPr>
        <xdr:cNvPr id="901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1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2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2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1241742</xdr:colOff>
      <xdr:row>4</xdr:row>
      <xdr:rowOff>276226</xdr:rowOff>
    </xdr:to>
    <xdr:sp macro="" textlink="">
      <xdr:nvSpPr>
        <xdr:cNvPr id="902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2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1241742</xdr:colOff>
      <xdr:row>4</xdr:row>
      <xdr:rowOff>276226</xdr:rowOff>
    </xdr:to>
    <xdr:sp macro="" textlink="">
      <xdr:nvSpPr>
        <xdr:cNvPr id="902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2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2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2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1241742</xdr:colOff>
      <xdr:row>4</xdr:row>
      <xdr:rowOff>276226</xdr:rowOff>
    </xdr:to>
    <xdr:sp macro="" textlink="">
      <xdr:nvSpPr>
        <xdr:cNvPr id="902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2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1241742</xdr:colOff>
      <xdr:row>4</xdr:row>
      <xdr:rowOff>276226</xdr:rowOff>
    </xdr:to>
    <xdr:sp macro="" textlink="">
      <xdr:nvSpPr>
        <xdr:cNvPr id="903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3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3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1241742</xdr:colOff>
      <xdr:row>4</xdr:row>
      <xdr:rowOff>238126</xdr:rowOff>
    </xdr:to>
    <xdr:sp macro="" textlink="">
      <xdr:nvSpPr>
        <xdr:cNvPr id="903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1241742</xdr:colOff>
      <xdr:row>4</xdr:row>
      <xdr:rowOff>276226</xdr:rowOff>
    </xdr:to>
    <xdr:sp macro="" textlink="">
      <xdr:nvSpPr>
        <xdr:cNvPr id="903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1204510</xdr:colOff>
      <xdr:row>4</xdr:row>
      <xdr:rowOff>276226</xdr:rowOff>
    </xdr:to>
    <xdr:sp macro="" textlink="">
      <xdr:nvSpPr>
        <xdr:cNvPr id="903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1204510</xdr:colOff>
      <xdr:row>4</xdr:row>
      <xdr:rowOff>276226</xdr:rowOff>
    </xdr:to>
    <xdr:sp macro="" textlink="">
      <xdr:nvSpPr>
        <xdr:cNvPr id="904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1204510</xdr:colOff>
      <xdr:row>4</xdr:row>
      <xdr:rowOff>276226</xdr:rowOff>
    </xdr:to>
    <xdr:sp macro="" textlink="">
      <xdr:nvSpPr>
        <xdr:cNvPr id="904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1204510</xdr:colOff>
      <xdr:row>4</xdr:row>
      <xdr:rowOff>276226</xdr:rowOff>
    </xdr:to>
    <xdr:sp macro="" textlink="">
      <xdr:nvSpPr>
        <xdr:cNvPr id="904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1204510</xdr:colOff>
      <xdr:row>4</xdr:row>
      <xdr:rowOff>276226</xdr:rowOff>
    </xdr:to>
    <xdr:sp macro="" textlink="">
      <xdr:nvSpPr>
        <xdr:cNvPr id="904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1204510</xdr:colOff>
      <xdr:row>4</xdr:row>
      <xdr:rowOff>276226</xdr:rowOff>
    </xdr:to>
    <xdr:sp macro="" textlink="">
      <xdr:nvSpPr>
        <xdr:cNvPr id="905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1204510</xdr:colOff>
      <xdr:row>4</xdr:row>
      <xdr:rowOff>276226</xdr:rowOff>
    </xdr:to>
    <xdr:sp macro="" textlink="">
      <xdr:nvSpPr>
        <xdr:cNvPr id="905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1204510</xdr:colOff>
      <xdr:row>4</xdr:row>
      <xdr:rowOff>276226</xdr:rowOff>
    </xdr:to>
    <xdr:sp macro="" textlink="">
      <xdr:nvSpPr>
        <xdr:cNvPr id="905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1204510</xdr:colOff>
      <xdr:row>4</xdr:row>
      <xdr:rowOff>276226</xdr:rowOff>
    </xdr:to>
    <xdr:sp macro="" textlink="">
      <xdr:nvSpPr>
        <xdr:cNvPr id="906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1204510</xdr:colOff>
      <xdr:row>4</xdr:row>
      <xdr:rowOff>276226</xdr:rowOff>
    </xdr:to>
    <xdr:sp macro="" textlink="">
      <xdr:nvSpPr>
        <xdr:cNvPr id="906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1204510</xdr:colOff>
      <xdr:row>4</xdr:row>
      <xdr:rowOff>276226</xdr:rowOff>
    </xdr:to>
    <xdr:sp macro="" textlink="">
      <xdr:nvSpPr>
        <xdr:cNvPr id="906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1204510</xdr:colOff>
      <xdr:row>4</xdr:row>
      <xdr:rowOff>238126</xdr:rowOff>
    </xdr:to>
    <xdr:sp macro="" textlink="">
      <xdr:nvSpPr>
        <xdr:cNvPr id="90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1204510</xdr:colOff>
      <xdr:row>4</xdr:row>
      <xdr:rowOff>276226</xdr:rowOff>
    </xdr:to>
    <xdr:sp macro="" textlink="">
      <xdr:nvSpPr>
        <xdr:cNvPr id="907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274603</xdr:colOff>
      <xdr:row>4</xdr:row>
      <xdr:rowOff>238126</xdr:rowOff>
    </xdr:to>
    <xdr:sp macro="" textlink="">
      <xdr:nvSpPr>
        <xdr:cNvPr id="907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179353</xdr:colOff>
      <xdr:row>4</xdr:row>
      <xdr:rowOff>276226</xdr:rowOff>
    </xdr:to>
    <xdr:sp macro="" textlink="">
      <xdr:nvSpPr>
        <xdr:cNvPr id="907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179353</xdr:colOff>
      <xdr:row>4</xdr:row>
      <xdr:rowOff>238126</xdr:rowOff>
    </xdr:to>
    <xdr:sp macro="" textlink="">
      <xdr:nvSpPr>
        <xdr:cNvPr id="907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179353</xdr:colOff>
      <xdr:row>4</xdr:row>
      <xdr:rowOff>238126</xdr:rowOff>
    </xdr:to>
    <xdr:sp macro="" textlink="">
      <xdr:nvSpPr>
        <xdr:cNvPr id="907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274603</xdr:colOff>
      <xdr:row>4</xdr:row>
      <xdr:rowOff>238126</xdr:rowOff>
    </xdr:to>
    <xdr:sp macro="" textlink="">
      <xdr:nvSpPr>
        <xdr:cNvPr id="907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179353</xdr:colOff>
      <xdr:row>4</xdr:row>
      <xdr:rowOff>276226</xdr:rowOff>
    </xdr:to>
    <xdr:sp macro="" textlink="">
      <xdr:nvSpPr>
        <xdr:cNvPr id="907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350803</xdr:colOff>
      <xdr:row>4</xdr:row>
      <xdr:rowOff>238126</xdr:rowOff>
    </xdr:to>
    <xdr:sp macro="" textlink="">
      <xdr:nvSpPr>
        <xdr:cNvPr id="9077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255553</xdr:colOff>
      <xdr:row>4</xdr:row>
      <xdr:rowOff>276226</xdr:rowOff>
    </xdr:to>
    <xdr:sp macro="" textlink="">
      <xdr:nvSpPr>
        <xdr:cNvPr id="907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255553</xdr:colOff>
      <xdr:row>4</xdr:row>
      <xdr:rowOff>238126</xdr:rowOff>
    </xdr:to>
    <xdr:sp macro="" textlink="">
      <xdr:nvSpPr>
        <xdr:cNvPr id="907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255553</xdr:colOff>
      <xdr:row>4</xdr:row>
      <xdr:rowOff>238126</xdr:rowOff>
    </xdr:to>
    <xdr:sp macro="" textlink="">
      <xdr:nvSpPr>
        <xdr:cNvPr id="908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350803</xdr:colOff>
      <xdr:row>4</xdr:row>
      <xdr:rowOff>238126</xdr:rowOff>
    </xdr:to>
    <xdr:sp macro="" textlink="">
      <xdr:nvSpPr>
        <xdr:cNvPr id="9081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255553</xdr:colOff>
      <xdr:row>4</xdr:row>
      <xdr:rowOff>276226</xdr:rowOff>
    </xdr:to>
    <xdr:sp macro="" textlink="">
      <xdr:nvSpPr>
        <xdr:cNvPr id="908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274603</xdr:colOff>
      <xdr:row>4</xdr:row>
      <xdr:rowOff>238126</xdr:rowOff>
    </xdr:to>
    <xdr:sp macro="" textlink="">
      <xdr:nvSpPr>
        <xdr:cNvPr id="908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179353</xdr:colOff>
      <xdr:row>4</xdr:row>
      <xdr:rowOff>276226</xdr:rowOff>
    </xdr:to>
    <xdr:sp macro="" textlink="">
      <xdr:nvSpPr>
        <xdr:cNvPr id="908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179353</xdr:colOff>
      <xdr:row>4</xdr:row>
      <xdr:rowOff>238126</xdr:rowOff>
    </xdr:to>
    <xdr:sp macro="" textlink="">
      <xdr:nvSpPr>
        <xdr:cNvPr id="908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179353</xdr:colOff>
      <xdr:row>4</xdr:row>
      <xdr:rowOff>238126</xdr:rowOff>
    </xdr:to>
    <xdr:sp macro="" textlink="">
      <xdr:nvSpPr>
        <xdr:cNvPr id="908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274603</xdr:colOff>
      <xdr:row>4</xdr:row>
      <xdr:rowOff>238126</xdr:rowOff>
    </xdr:to>
    <xdr:sp macro="" textlink="">
      <xdr:nvSpPr>
        <xdr:cNvPr id="908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179353</xdr:colOff>
      <xdr:row>4</xdr:row>
      <xdr:rowOff>276226</xdr:rowOff>
    </xdr:to>
    <xdr:sp macro="" textlink="">
      <xdr:nvSpPr>
        <xdr:cNvPr id="908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350803</xdr:colOff>
      <xdr:row>4</xdr:row>
      <xdr:rowOff>238126</xdr:rowOff>
    </xdr:to>
    <xdr:sp macro="" textlink="">
      <xdr:nvSpPr>
        <xdr:cNvPr id="908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255553</xdr:colOff>
      <xdr:row>4</xdr:row>
      <xdr:rowOff>276226</xdr:rowOff>
    </xdr:to>
    <xdr:sp macro="" textlink="">
      <xdr:nvSpPr>
        <xdr:cNvPr id="909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255553</xdr:colOff>
      <xdr:row>4</xdr:row>
      <xdr:rowOff>238126</xdr:rowOff>
    </xdr:to>
    <xdr:sp macro="" textlink="">
      <xdr:nvSpPr>
        <xdr:cNvPr id="909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255553</xdr:colOff>
      <xdr:row>4</xdr:row>
      <xdr:rowOff>238126</xdr:rowOff>
    </xdr:to>
    <xdr:sp macro="" textlink="">
      <xdr:nvSpPr>
        <xdr:cNvPr id="909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350803</xdr:colOff>
      <xdr:row>4</xdr:row>
      <xdr:rowOff>238126</xdr:rowOff>
    </xdr:to>
    <xdr:sp macro="" textlink="">
      <xdr:nvSpPr>
        <xdr:cNvPr id="9093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255553</xdr:colOff>
      <xdr:row>4</xdr:row>
      <xdr:rowOff>276226</xdr:rowOff>
    </xdr:to>
    <xdr:sp macro="" textlink="">
      <xdr:nvSpPr>
        <xdr:cNvPr id="909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274603</xdr:colOff>
      <xdr:row>4</xdr:row>
      <xdr:rowOff>238126</xdr:rowOff>
    </xdr:to>
    <xdr:sp macro="" textlink="">
      <xdr:nvSpPr>
        <xdr:cNvPr id="909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179353</xdr:colOff>
      <xdr:row>4</xdr:row>
      <xdr:rowOff>276226</xdr:rowOff>
    </xdr:to>
    <xdr:sp macro="" textlink="">
      <xdr:nvSpPr>
        <xdr:cNvPr id="909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179353</xdr:colOff>
      <xdr:row>4</xdr:row>
      <xdr:rowOff>238126</xdr:rowOff>
    </xdr:to>
    <xdr:sp macro="" textlink="">
      <xdr:nvSpPr>
        <xdr:cNvPr id="909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179353</xdr:colOff>
      <xdr:row>4</xdr:row>
      <xdr:rowOff>238126</xdr:rowOff>
    </xdr:to>
    <xdr:sp macro="" textlink="">
      <xdr:nvSpPr>
        <xdr:cNvPr id="909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274603</xdr:colOff>
      <xdr:row>4</xdr:row>
      <xdr:rowOff>238126</xdr:rowOff>
    </xdr:to>
    <xdr:sp macro="" textlink="">
      <xdr:nvSpPr>
        <xdr:cNvPr id="909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1</xdr:row>
      <xdr:rowOff>303901</xdr:rowOff>
    </xdr:from>
    <xdr:to>
      <xdr:col>18</xdr:col>
      <xdr:colOff>49953</xdr:colOff>
      <xdr:row>4</xdr:row>
      <xdr:rowOff>284852</xdr:rowOff>
    </xdr:to>
    <xdr:sp macro="" textlink="">
      <xdr:nvSpPr>
        <xdr:cNvPr id="9100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350803</xdr:colOff>
      <xdr:row>4</xdr:row>
      <xdr:rowOff>238126</xdr:rowOff>
    </xdr:to>
    <xdr:sp macro="" textlink="">
      <xdr:nvSpPr>
        <xdr:cNvPr id="9101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255553</xdr:colOff>
      <xdr:row>4</xdr:row>
      <xdr:rowOff>276226</xdr:rowOff>
    </xdr:to>
    <xdr:sp macro="" textlink="">
      <xdr:nvSpPr>
        <xdr:cNvPr id="910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910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910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911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911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911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912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912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912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912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913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913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1204509</xdr:colOff>
      <xdr:row>4</xdr:row>
      <xdr:rowOff>238126</xdr:rowOff>
    </xdr:to>
    <xdr:sp macro="" textlink="">
      <xdr:nvSpPr>
        <xdr:cNvPr id="91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1204509</xdr:colOff>
      <xdr:row>4</xdr:row>
      <xdr:rowOff>276226</xdr:rowOff>
    </xdr:to>
    <xdr:sp macro="" textlink="">
      <xdr:nvSpPr>
        <xdr:cNvPr id="913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66785</xdr:colOff>
      <xdr:row>4</xdr:row>
      <xdr:rowOff>238126</xdr:rowOff>
    </xdr:to>
    <xdr:sp macro="" textlink="">
      <xdr:nvSpPr>
        <xdr:cNvPr id="9139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1221691</xdr:colOff>
      <xdr:row>4</xdr:row>
      <xdr:rowOff>276226</xdr:rowOff>
    </xdr:to>
    <xdr:sp macro="" textlink="">
      <xdr:nvSpPr>
        <xdr:cNvPr id="914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1221691</xdr:colOff>
      <xdr:row>4</xdr:row>
      <xdr:rowOff>238126</xdr:rowOff>
    </xdr:to>
    <xdr:sp macro="" textlink="">
      <xdr:nvSpPr>
        <xdr:cNvPr id="914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1221691</xdr:colOff>
      <xdr:row>4</xdr:row>
      <xdr:rowOff>238126</xdr:rowOff>
    </xdr:to>
    <xdr:sp macro="" textlink="">
      <xdr:nvSpPr>
        <xdr:cNvPr id="914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66785</xdr:colOff>
      <xdr:row>4</xdr:row>
      <xdr:rowOff>238126</xdr:rowOff>
    </xdr:to>
    <xdr:sp macro="" textlink="">
      <xdr:nvSpPr>
        <xdr:cNvPr id="9143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1221691</xdr:colOff>
      <xdr:row>4</xdr:row>
      <xdr:rowOff>276226</xdr:rowOff>
    </xdr:to>
    <xdr:sp macro="" textlink="">
      <xdr:nvSpPr>
        <xdr:cNvPr id="914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142985</xdr:colOff>
      <xdr:row>4</xdr:row>
      <xdr:rowOff>238126</xdr:rowOff>
    </xdr:to>
    <xdr:sp macro="" textlink="">
      <xdr:nvSpPr>
        <xdr:cNvPr id="9145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47735</xdr:colOff>
      <xdr:row>4</xdr:row>
      <xdr:rowOff>276226</xdr:rowOff>
    </xdr:to>
    <xdr:sp macro="" textlink="">
      <xdr:nvSpPr>
        <xdr:cNvPr id="9146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47735</xdr:colOff>
      <xdr:row>4</xdr:row>
      <xdr:rowOff>238126</xdr:rowOff>
    </xdr:to>
    <xdr:sp macro="" textlink="">
      <xdr:nvSpPr>
        <xdr:cNvPr id="9147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47735</xdr:colOff>
      <xdr:row>4</xdr:row>
      <xdr:rowOff>238126</xdr:rowOff>
    </xdr:to>
    <xdr:sp macro="" textlink="">
      <xdr:nvSpPr>
        <xdr:cNvPr id="914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142985</xdr:colOff>
      <xdr:row>4</xdr:row>
      <xdr:rowOff>238126</xdr:rowOff>
    </xdr:to>
    <xdr:sp macro="" textlink="">
      <xdr:nvSpPr>
        <xdr:cNvPr id="9149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47735</xdr:colOff>
      <xdr:row>4</xdr:row>
      <xdr:rowOff>276226</xdr:rowOff>
    </xdr:to>
    <xdr:sp macro="" textlink="">
      <xdr:nvSpPr>
        <xdr:cNvPr id="9150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66785</xdr:colOff>
      <xdr:row>4</xdr:row>
      <xdr:rowOff>238126</xdr:rowOff>
    </xdr:to>
    <xdr:sp macro="" textlink="">
      <xdr:nvSpPr>
        <xdr:cNvPr id="915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1221691</xdr:colOff>
      <xdr:row>4</xdr:row>
      <xdr:rowOff>276226</xdr:rowOff>
    </xdr:to>
    <xdr:sp macro="" textlink="">
      <xdr:nvSpPr>
        <xdr:cNvPr id="915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1221691</xdr:colOff>
      <xdr:row>4</xdr:row>
      <xdr:rowOff>238126</xdr:rowOff>
    </xdr:to>
    <xdr:sp macro="" textlink="">
      <xdr:nvSpPr>
        <xdr:cNvPr id="915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1221691</xdr:colOff>
      <xdr:row>4</xdr:row>
      <xdr:rowOff>238126</xdr:rowOff>
    </xdr:to>
    <xdr:sp macro="" textlink="">
      <xdr:nvSpPr>
        <xdr:cNvPr id="915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66785</xdr:colOff>
      <xdr:row>4</xdr:row>
      <xdr:rowOff>238126</xdr:rowOff>
    </xdr:to>
    <xdr:sp macro="" textlink="">
      <xdr:nvSpPr>
        <xdr:cNvPr id="9155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1221691</xdr:colOff>
      <xdr:row>4</xdr:row>
      <xdr:rowOff>276226</xdr:rowOff>
    </xdr:to>
    <xdr:sp macro="" textlink="">
      <xdr:nvSpPr>
        <xdr:cNvPr id="915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142985</xdr:colOff>
      <xdr:row>4</xdr:row>
      <xdr:rowOff>238126</xdr:rowOff>
    </xdr:to>
    <xdr:sp macro="" textlink="">
      <xdr:nvSpPr>
        <xdr:cNvPr id="9157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47735</xdr:colOff>
      <xdr:row>4</xdr:row>
      <xdr:rowOff>276226</xdr:rowOff>
    </xdr:to>
    <xdr:sp macro="" textlink="">
      <xdr:nvSpPr>
        <xdr:cNvPr id="9158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47735</xdr:colOff>
      <xdr:row>4</xdr:row>
      <xdr:rowOff>238126</xdr:rowOff>
    </xdr:to>
    <xdr:sp macro="" textlink="">
      <xdr:nvSpPr>
        <xdr:cNvPr id="9159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47735</xdr:colOff>
      <xdr:row>4</xdr:row>
      <xdr:rowOff>238126</xdr:rowOff>
    </xdr:to>
    <xdr:sp macro="" textlink="">
      <xdr:nvSpPr>
        <xdr:cNvPr id="9160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142985</xdr:colOff>
      <xdr:row>4</xdr:row>
      <xdr:rowOff>238126</xdr:rowOff>
    </xdr:to>
    <xdr:sp macro="" textlink="">
      <xdr:nvSpPr>
        <xdr:cNvPr id="9161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47735</xdr:colOff>
      <xdr:row>4</xdr:row>
      <xdr:rowOff>276226</xdr:rowOff>
    </xdr:to>
    <xdr:sp macro="" textlink="">
      <xdr:nvSpPr>
        <xdr:cNvPr id="9162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66785</xdr:colOff>
      <xdr:row>4</xdr:row>
      <xdr:rowOff>238126</xdr:rowOff>
    </xdr:to>
    <xdr:sp macro="" textlink="">
      <xdr:nvSpPr>
        <xdr:cNvPr id="9163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1221691</xdr:colOff>
      <xdr:row>4</xdr:row>
      <xdr:rowOff>276226</xdr:rowOff>
    </xdr:to>
    <xdr:sp macro="" textlink="">
      <xdr:nvSpPr>
        <xdr:cNvPr id="916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1221691</xdr:colOff>
      <xdr:row>4</xdr:row>
      <xdr:rowOff>238126</xdr:rowOff>
    </xdr:to>
    <xdr:sp macro="" textlink="">
      <xdr:nvSpPr>
        <xdr:cNvPr id="916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1221691</xdr:colOff>
      <xdr:row>4</xdr:row>
      <xdr:rowOff>238126</xdr:rowOff>
    </xdr:to>
    <xdr:sp macro="" textlink="">
      <xdr:nvSpPr>
        <xdr:cNvPr id="916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1221691</xdr:colOff>
      <xdr:row>4</xdr:row>
      <xdr:rowOff>276226</xdr:rowOff>
    </xdr:to>
    <xdr:sp macro="" textlink="">
      <xdr:nvSpPr>
        <xdr:cNvPr id="916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142985</xdr:colOff>
      <xdr:row>4</xdr:row>
      <xdr:rowOff>238126</xdr:rowOff>
    </xdr:to>
    <xdr:sp macro="" textlink="">
      <xdr:nvSpPr>
        <xdr:cNvPr id="9168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19</xdr:col>
      <xdr:colOff>47735</xdr:colOff>
      <xdr:row>4</xdr:row>
      <xdr:rowOff>276226</xdr:rowOff>
    </xdr:to>
    <xdr:sp macro="" textlink="">
      <xdr:nvSpPr>
        <xdr:cNvPr id="9169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19</xdr:col>
      <xdr:colOff>47735</xdr:colOff>
      <xdr:row>4</xdr:row>
      <xdr:rowOff>238126</xdr:rowOff>
    </xdr:to>
    <xdr:sp macro="" textlink="">
      <xdr:nvSpPr>
        <xdr:cNvPr id="9170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7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910070</xdr:colOff>
      <xdr:row>4</xdr:row>
      <xdr:rowOff>276226</xdr:rowOff>
    </xdr:to>
    <xdr:sp macro="" textlink="">
      <xdr:nvSpPr>
        <xdr:cNvPr id="917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7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7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7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910070</xdr:colOff>
      <xdr:row>4</xdr:row>
      <xdr:rowOff>276226</xdr:rowOff>
    </xdr:to>
    <xdr:sp macro="" textlink="">
      <xdr:nvSpPr>
        <xdr:cNvPr id="917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7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910070</xdr:colOff>
      <xdr:row>4</xdr:row>
      <xdr:rowOff>276226</xdr:rowOff>
    </xdr:to>
    <xdr:sp macro="" textlink="">
      <xdr:nvSpPr>
        <xdr:cNvPr id="917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7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8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8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910070</xdr:colOff>
      <xdr:row>4</xdr:row>
      <xdr:rowOff>276226</xdr:rowOff>
    </xdr:to>
    <xdr:sp macro="" textlink="">
      <xdr:nvSpPr>
        <xdr:cNvPr id="918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8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910070</xdr:colOff>
      <xdr:row>4</xdr:row>
      <xdr:rowOff>276226</xdr:rowOff>
    </xdr:to>
    <xdr:sp macro="" textlink="">
      <xdr:nvSpPr>
        <xdr:cNvPr id="918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8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8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8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910070</xdr:colOff>
      <xdr:row>4</xdr:row>
      <xdr:rowOff>276226</xdr:rowOff>
    </xdr:to>
    <xdr:sp macro="" textlink="">
      <xdr:nvSpPr>
        <xdr:cNvPr id="918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8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910070</xdr:colOff>
      <xdr:row>4</xdr:row>
      <xdr:rowOff>276226</xdr:rowOff>
    </xdr:to>
    <xdr:sp macro="" textlink="">
      <xdr:nvSpPr>
        <xdr:cNvPr id="919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9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9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9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910070</xdr:colOff>
      <xdr:row>4</xdr:row>
      <xdr:rowOff>276226</xdr:rowOff>
    </xdr:to>
    <xdr:sp macro="" textlink="">
      <xdr:nvSpPr>
        <xdr:cNvPr id="919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9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910070</xdr:colOff>
      <xdr:row>4</xdr:row>
      <xdr:rowOff>276226</xdr:rowOff>
    </xdr:to>
    <xdr:sp macro="" textlink="">
      <xdr:nvSpPr>
        <xdr:cNvPr id="919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9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9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19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910070</xdr:colOff>
      <xdr:row>4</xdr:row>
      <xdr:rowOff>276226</xdr:rowOff>
    </xdr:to>
    <xdr:sp macro="" textlink="">
      <xdr:nvSpPr>
        <xdr:cNvPr id="920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20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910070</xdr:colOff>
      <xdr:row>4</xdr:row>
      <xdr:rowOff>276226</xdr:rowOff>
    </xdr:to>
    <xdr:sp macro="" textlink="">
      <xdr:nvSpPr>
        <xdr:cNvPr id="920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20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910070</xdr:colOff>
      <xdr:row>4</xdr:row>
      <xdr:rowOff>238126</xdr:rowOff>
    </xdr:to>
    <xdr:sp macro="" textlink="">
      <xdr:nvSpPr>
        <xdr:cNvPr id="920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1202639</xdr:colOff>
      <xdr:row>4</xdr:row>
      <xdr:rowOff>238126</xdr:rowOff>
    </xdr:to>
    <xdr:sp macro="" textlink="">
      <xdr:nvSpPr>
        <xdr:cNvPr id="92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1126439</xdr:colOff>
      <xdr:row>4</xdr:row>
      <xdr:rowOff>276226</xdr:rowOff>
    </xdr:to>
    <xdr:sp macro="" textlink="">
      <xdr:nvSpPr>
        <xdr:cNvPr id="920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1126439</xdr:colOff>
      <xdr:row>4</xdr:row>
      <xdr:rowOff>238126</xdr:rowOff>
    </xdr:to>
    <xdr:sp macro="" textlink="">
      <xdr:nvSpPr>
        <xdr:cNvPr id="920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1126439</xdr:colOff>
      <xdr:row>4</xdr:row>
      <xdr:rowOff>238126</xdr:rowOff>
    </xdr:to>
    <xdr:sp macro="" textlink="">
      <xdr:nvSpPr>
        <xdr:cNvPr id="920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1202639</xdr:colOff>
      <xdr:row>4</xdr:row>
      <xdr:rowOff>238126</xdr:rowOff>
    </xdr:to>
    <xdr:sp macro="" textlink="">
      <xdr:nvSpPr>
        <xdr:cNvPr id="92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1126439</xdr:colOff>
      <xdr:row>4</xdr:row>
      <xdr:rowOff>276226</xdr:rowOff>
    </xdr:to>
    <xdr:sp macro="" textlink="">
      <xdr:nvSpPr>
        <xdr:cNvPr id="921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1202639</xdr:colOff>
      <xdr:row>4</xdr:row>
      <xdr:rowOff>238126</xdr:rowOff>
    </xdr:to>
    <xdr:sp macro="" textlink="">
      <xdr:nvSpPr>
        <xdr:cNvPr id="92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1202639</xdr:colOff>
      <xdr:row>4</xdr:row>
      <xdr:rowOff>276226</xdr:rowOff>
    </xdr:to>
    <xdr:sp macro="" textlink="">
      <xdr:nvSpPr>
        <xdr:cNvPr id="9212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1202639</xdr:colOff>
      <xdr:row>4</xdr:row>
      <xdr:rowOff>238126</xdr:rowOff>
    </xdr:to>
    <xdr:sp macro="" textlink="">
      <xdr:nvSpPr>
        <xdr:cNvPr id="92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1202639</xdr:colOff>
      <xdr:row>4</xdr:row>
      <xdr:rowOff>238126</xdr:rowOff>
    </xdr:to>
    <xdr:sp macro="" textlink="">
      <xdr:nvSpPr>
        <xdr:cNvPr id="92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1202639</xdr:colOff>
      <xdr:row>4</xdr:row>
      <xdr:rowOff>238126</xdr:rowOff>
    </xdr:to>
    <xdr:sp macro="" textlink="">
      <xdr:nvSpPr>
        <xdr:cNvPr id="92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1202639</xdr:colOff>
      <xdr:row>4</xdr:row>
      <xdr:rowOff>276226</xdr:rowOff>
    </xdr:to>
    <xdr:sp macro="" textlink="">
      <xdr:nvSpPr>
        <xdr:cNvPr id="9216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1202639</xdr:colOff>
      <xdr:row>4</xdr:row>
      <xdr:rowOff>238126</xdr:rowOff>
    </xdr:to>
    <xdr:sp macro="" textlink="">
      <xdr:nvSpPr>
        <xdr:cNvPr id="92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1126439</xdr:colOff>
      <xdr:row>4</xdr:row>
      <xdr:rowOff>276226</xdr:rowOff>
    </xdr:to>
    <xdr:sp macro="" textlink="">
      <xdr:nvSpPr>
        <xdr:cNvPr id="921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1126439</xdr:colOff>
      <xdr:row>4</xdr:row>
      <xdr:rowOff>238126</xdr:rowOff>
    </xdr:to>
    <xdr:sp macro="" textlink="">
      <xdr:nvSpPr>
        <xdr:cNvPr id="921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1126439</xdr:colOff>
      <xdr:row>4</xdr:row>
      <xdr:rowOff>238126</xdr:rowOff>
    </xdr:to>
    <xdr:sp macro="" textlink="">
      <xdr:nvSpPr>
        <xdr:cNvPr id="922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1202639</xdr:colOff>
      <xdr:row>4</xdr:row>
      <xdr:rowOff>238126</xdr:rowOff>
    </xdr:to>
    <xdr:sp macro="" textlink="">
      <xdr:nvSpPr>
        <xdr:cNvPr id="92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1126439</xdr:colOff>
      <xdr:row>4</xdr:row>
      <xdr:rowOff>276226</xdr:rowOff>
    </xdr:to>
    <xdr:sp macro="" textlink="">
      <xdr:nvSpPr>
        <xdr:cNvPr id="922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1202639</xdr:colOff>
      <xdr:row>4</xdr:row>
      <xdr:rowOff>238126</xdr:rowOff>
    </xdr:to>
    <xdr:sp macro="" textlink="">
      <xdr:nvSpPr>
        <xdr:cNvPr id="92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1202639</xdr:colOff>
      <xdr:row>4</xdr:row>
      <xdr:rowOff>276226</xdr:rowOff>
    </xdr:to>
    <xdr:sp macro="" textlink="">
      <xdr:nvSpPr>
        <xdr:cNvPr id="9224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1202639</xdr:colOff>
      <xdr:row>4</xdr:row>
      <xdr:rowOff>238126</xdr:rowOff>
    </xdr:to>
    <xdr:sp macro="" textlink="">
      <xdr:nvSpPr>
        <xdr:cNvPr id="92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1202639</xdr:colOff>
      <xdr:row>4</xdr:row>
      <xdr:rowOff>238126</xdr:rowOff>
    </xdr:to>
    <xdr:sp macro="" textlink="">
      <xdr:nvSpPr>
        <xdr:cNvPr id="92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1202639</xdr:colOff>
      <xdr:row>4</xdr:row>
      <xdr:rowOff>238126</xdr:rowOff>
    </xdr:to>
    <xdr:sp macro="" textlink="">
      <xdr:nvSpPr>
        <xdr:cNvPr id="92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1202639</xdr:colOff>
      <xdr:row>4</xdr:row>
      <xdr:rowOff>276226</xdr:rowOff>
    </xdr:to>
    <xdr:sp macro="" textlink="">
      <xdr:nvSpPr>
        <xdr:cNvPr id="9228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1202639</xdr:colOff>
      <xdr:row>4</xdr:row>
      <xdr:rowOff>238126</xdr:rowOff>
    </xdr:to>
    <xdr:sp macro="" textlink="">
      <xdr:nvSpPr>
        <xdr:cNvPr id="92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1126439</xdr:colOff>
      <xdr:row>4</xdr:row>
      <xdr:rowOff>276226</xdr:rowOff>
    </xdr:to>
    <xdr:sp macro="" textlink="">
      <xdr:nvSpPr>
        <xdr:cNvPr id="923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1126439</xdr:colOff>
      <xdr:row>4</xdr:row>
      <xdr:rowOff>238126</xdr:rowOff>
    </xdr:to>
    <xdr:sp macro="" textlink="">
      <xdr:nvSpPr>
        <xdr:cNvPr id="923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1126439</xdr:colOff>
      <xdr:row>4</xdr:row>
      <xdr:rowOff>238126</xdr:rowOff>
    </xdr:to>
    <xdr:sp macro="" textlink="">
      <xdr:nvSpPr>
        <xdr:cNvPr id="923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257175</xdr:rowOff>
    </xdr:from>
    <xdr:to>
      <xdr:col>18</xdr:col>
      <xdr:colOff>1202639</xdr:colOff>
      <xdr:row>4</xdr:row>
      <xdr:rowOff>238126</xdr:rowOff>
    </xdr:to>
    <xdr:sp macro="" textlink="">
      <xdr:nvSpPr>
        <xdr:cNvPr id="92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295275</xdr:rowOff>
    </xdr:from>
    <xdr:to>
      <xdr:col>18</xdr:col>
      <xdr:colOff>1126439</xdr:colOff>
      <xdr:row>4</xdr:row>
      <xdr:rowOff>276226</xdr:rowOff>
    </xdr:to>
    <xdr:sp macro="" textlink="">
      <xdr:nvSpPr>
        <xdr:cNvPr id="923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303901</xdr:rowOff>
    </xdr:from>
    <xdr:to>
      <xdr:col>19</xdr:col>
      <xdr:colOff>49953</xdr:colOff>
      <xdr:row>4</xdr:row>
      <xdr:rowOff>284852</xdr:rowOff>
    </xdr:to>
    <xdr:sp macro="" textlink="">
      <xdr:nvSpPr>
        <xdr:cNvPr id="9235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3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476498</xdr:colOff>
      <xdr:row>4</xdr:row>
      <xdr:rowOff>276226</xdr:rowOff>
    </xdr:to>
    <xdr:sp macro="" textlink="">
      <xdr:nvSpPr>
        <xdr:cNvPr id="923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3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3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4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476498</xdr:colOff>
      <xdr:row>4</xdr:row>
      <xdr:rowOff>276226</xdr:rowOff>
    </xdr:to>
    <xdr:sp macro="" textlink="">
      <xdr:nvSpPr>
        <xdr:cNvPr id="924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4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476498</xdr:colOff>
      <xdr:row>4</xdr:row>
      <xdr:rowOff>276226</xdr:rowOff>
    </xdr:to>
    <xdr:sp macro="" textlink="">
      <xdr:nvSpPr>
        <xdr:cNvPr id="924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4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4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4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476498</xdr:colOff>
      <xdr:row>4</xdr:row>
      <xdr:rowOff>276226</xdr:rowOff>
    </xdr:to>
    <xdr:sp macro="" textlink="">
      <xdr:nvSpPr>
        <xdr:cNvPr id="924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4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476498</xdr:colOff>
      <xdr:row>4</xdr:row>
      <xdr:rowOff>276226</xdr:rowOff>
    </xdr:to>
    <xdr:sp macro="" textlink="">
      <xdr:nvSpPr>
        <xdr:cNvPr id="924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5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5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5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476498</xdr:colOff>
      <xdr:row>4</xdr:row>
      <xdr:rowOff>276226</xdr:rowOff>
    </xdr:to>
    <xdr:sp macro="" textlink="">
      <xdr:nvSpPr>
        <xdr:cNvPr id="925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5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476498</xdr:colOff>
      <xdr:row>4</xdr:row>
      <xdr:rowOff>276226</xdr:rowOff>
    </xdr:to>
    <xdr:sp macro="" textlink="">
      <xdr:nvSpPr>
        <xdr:cNvPr id="925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5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5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5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476498</xdr:colOff>
      <xdr:row>4</xdr:row>
      <xdr:rowOff>276226</xdr:rowOff>
    </xdr:to>
    <xdr:sp macro="" textlink="">
      <xdr:nvSpPr>
        <xdr:cNvPr id="925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6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476498</xdr:colOff>
      <xdr:row>4</xdr:row>
      <xdr:rowOff>276226</xdr:rowOff>
    </xdr:to>
    <xdr:sp macro="" textlink="">
      <xdr:nvSpPr>
        <xdr:cNvPr id="926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6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6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6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476498</xdr:colOff>
      <xdr:row>4</xdr:row>
      <xdr:rowOff>276226</xdr:rowOff>
    </xdr:to>
    <xdr:sp macro="" textlink="">
      <xdr:nvSpPr>
        <xdr:cNvPr id="926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476498</xdr:colOff>
      <xdr:row>4</xdr:row>
      <xdr:rowOff>276226</xdr:rowOff>
    </xdr:to>
    <xdr:sp macro="" textlink="">
      <xdr:nvSpPr>
        <xdr:cNvPr id="926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6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6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476498</xdr:colOff>
      <xdr:row>4</xdr:row>
      <xdr:rowOff>238126</xdr:rowOff>
    </xdr:to>
    <xdr:sp macro="" textlink="">
      <xdr:nvSpPr>
        <xdr:cNvPr id="927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476498</xdr:colOff>
      <xdr:row>4</xdr:row>
      <xdr:rowOff>276226</xdr:rowOff>
    </xdr:to>
    <xdr:sp macro="" textlink="">
      <xdr:nvSpPr>
        <xdr:cNvPr id="927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933804</xdr:colOff>
      <xdr:row>4</xdr:row>
      <xdr:rowOff>238126</xdr:rowOff>
    </xdr:to>
    <xdr:sp macro="" textlink="">
      <xdr:nvSpPr>
        <xdr:cNvPr id="927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808003</xdr:colOff>
      <xdr:row>4</xdr:row>
      <xdr:rowOff>276226</xdr:rowOff>
    </xdr:to>
    <xdr:sp macro="" textlink="">
      <xdr:nvSpPr>
        <xdr:cNvPr id="9273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808003</xdr:colOff>
      <xdr:row>4</xdr:row>
      <xdr:rowOff>238126</xdr:rowOff>
    </xdr:to>
    <xdr:sp macro="" textlink="">
      <xdr:nvSpPr>
        <xdr:cNvPr id="9274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808003</xdr:colOff>
      <xdr:row>4</xdr:row>
      <xdr:rowOff>238126</xdr:rowOff>
    </xdr:to>
    <xdr:sp macro="" textlink="">
      <xdr:nvSpPr>
        <xdr:cNvPr id="9275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933804</xdr:colOff>
      <xdr:row>4</xdr:row>
      <xdr:rowOff>238126</xdr:rowOff>
    </xdr:to>
    <xdr:sp macro="" textlink="">
      <xdr:nvSpPr>
        <xdr:cNvPr id="9276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808003</xdr:colOff>
      <xdr:row>4</xdr:row>
      <xdr:rowOff>276226</xdr:rowOff>
    </xdr:to>
    <xdr:sp macro="" textlink="">
      <xdr:nvSpPr>
        <xdr:cNvPr id="9277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964406</xdr:colOff>
      <xdr:row>4</xdr:row>
      <xdr:rowOff>238126</xdr:rowOff>
    </xdr:to>
    <xdr:sp macro="" textlink="">
      <xdr:nvSpPr>
        <xdr:cNvPr id="9278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914754</xdr:colOff>
      <xdr:row>4</xdr:row>
      <xdr:rowOff>276226</xdr:rowOff>
    </xdr:to>
    <xdr:sp macro="" textlink="">
      <xdr:nvSpPr>
        <xdr:cNvPr id="9279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914754</xdr:colOff>
      <xdr:row>4</xdr:row>
      <xdr:rowOff>238126</xdr:rowOff>
    </xdr:to>
    <xdr:sp macro="" textlink="">
      <xdr:nvSpPr>
        <xdr:cNvPr id="9280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914754</xdr:colOff>
      <xdr:row>4</xdr:row>
      <xdr:rowOff>238126</xdr:rowOff>
    </xdr:to>
    <xdr:sp macro="" textlink="">
      <xdr:nvSpPr>
        <xdr:cNvPr id="9281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964406</xdr:colOff>
      <xdr:row>4</xdr:row>
      <xdr:rowOff>238126</xdr:rowOff>
    </xdr:to>
    <xdr:sp macro="" textlink="">
      <xdr:nvSpPr>
        <xdr:cNvPr id="9282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914754</xdr:colOff>
      <xdr:row>4</xdr:row>
      <xdr:rowOff>276226</xdr:rowOff>
    </xdr:to>
    <xdr:sp macro="" textlink="">
      <xdr:nvSpPr>
        <xdr:cNvPr id="9283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933804</xdr:colOff>
      <xdr:row>4</xdr:row>
      <xdr:rowOff>238126</xdr:rowOff>
    </xdr:to>
    <xdr:sp macro="" textlink="">
      <xdr:nvSpPr>
        <xdr:cNvPr id="928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808003</xdr:colOff>
      <xdr:row>4</xdr:row>
      <xdr:rowOff>276226</xdr:rowOff>
    </xdr:to>
    <xdr:sp macro="" textlink="">
      <xdr:nvSpPr>
        <xdr:cNvPr id="9285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808003</xdr:colOff>
      <xdr:row>4</xdr:row>
      <xdr:rowOff>238126</xdr:rowOff>
    </xdr:to>
    <xdr:sp macro="" textlink="">
      <xdr:nvSpPr>
        <xdr:cNvPr id="9286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808003</xdr:colOff>
      <xdr:row>4</xdr:row>
      <xdr:rowOff>238126</xdr:rowOff>
    </xdr:to>
    <xdr:sp macro="" textlink="">
      <xdr:nvSpPr>
        <xdr:cNvPr id="9287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933804</xdr:colOff>
      <xdr:row>4</xdr:row>
      <xdr:rowOff>238126</xdr:rowOff>
    </xdr:to>
    <xdr:sp macro="" textlink="">
      <xdr:nvSpPr>
        <xdr:cNvPr id="9288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808003</xdr:colOff>
      <xdr:row>4</xdr:row>
      <xdr:rowOff>276226</xdr:rowOff>
    </xdr:to>
    <xdr:sp macro="" textlink="">
      <xdr:nvSpPr>
        <xdr:cNvPr id="9289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964406</xdr:colOff>
      <xdr:row>4</xdr:row>
      <xdr:rowOff>238126</xdr:rowOff>
    </xdr:to>
    <xdr:sp macro="" textlink="">
      <xdr:nvSpPr>
        <xdr:cNvPr id="9290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914754</xdr:colOff>
      <xdr:row>4</xdr:row>
      <xdr:rowOff>276226</xdr:rowOff>
    </xdr:to>
    <xdr:sp macro="" textlink="">
      <xdr:nvSpPr>
        <xdr:cNvPr id="9291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914754</xdr:colOff>
      <xdr:row>4</xdr:row>
      <xdr:rowOff>238126</xdr:rowOff>
    </xdr:to>
    <xdr:sp macro="" textlink="">
      <xdr:nvSpPr>
        <xdr:cNvPr id="9292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914754</xdr:colOff>
      <xdr:row>4</xdr:row>
      <xdr:rowOff>238126</xdr:rowOff>
    </xdr:to>
    <xdr:sp macro="" textlink="">
      <xdr:nvSpPr>
        <xdr:cNvPr id="9293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964406</xdr:colOff>
      <xdr:row>4</xdr:row>
      <xdr:rowOff>238126</xdr:rowOff>
    </xdr:to>
    <xdr:sp macro="" textlink="">
      <xdr:nvSpPr>
        <xdr:cNvPr id="9294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914754</xdr:colOff>
      <xdr:row>4</xdr:row>
      <xdr:rowOff>276226</xdr:rowOff>
    </xdr:to>
    <xdr:sp macro="" textlink="">
      <xdr:nvSpPr>
        <xdr:cNvPr id="9295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933804</xdr:colOff>
      <xdr:row>4</xdr:row>
      <xdr:rowOff>238126</xdr:rowOff>
    </xdr:to>
    <xdr:sp macro="" textlink="">
      <xdr:nvSpPr>
        <xdr:cNvPr id="9296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808003</xdr:colOff>
      <xdr:row>4</xdr:row>
      <xdr:rowOff>276226</xdr:rowOff>
    </xdr:to>
    <xdr:sp macro="" textlink="">
      <xdr:nvSpPr>
        <xdr:cNvPr id="9297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933804</xdr:colOff>
      <xdr:row>4</xdr:row>
      <xdr:rowOff>238126</xdr:rowOff>
    </xdr:to>
    <xdr:sp macro="" textlink="">
      <xdr:nvSpPr>
        <xdr:cNvPr id="9298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964406</xdr:colOff>
      <xdr:row>4</xdr:row>
      <xdr:rowOff>238126</xdr:rowOff>
    </xdr:to>
    <xdr:sp macro="" textlink="">
      <xdr:nvSpPr>
        <xdr:cNvPr id="9299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914754</xdr:colOff>
      <xdr:row>4</xdr:row>
      <xdr:rowOff>276226</xdr:rowOff>
    </xdr:to>
    <xdr:sp macro="" textlink="">
      <xdr:nvSpPr>
        <xdr:cNvPr id="9300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0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476497</xdr:colOff>
      <xdr:row>4</xdr:row>
      <xdr:rowOff>276226</xdr:rowOff>
    </xdr:to>
    <xdr:sp macro="" textlink="">
      <xdr:nvSpPr>
        <xdr:cNvPr id="930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0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0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0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476497</xdr:colOff>
      <xdr:row>4</xdr:row>
      <xdr:rowOff>276226</xdr:rowOff>
    </xdr:to>
    <xdr:sp macro="" textlink="">
      <xdr:nvSpPr>
        <xdr:cNvPr id="930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476497</xdr:colOff>
      <xdr:row>4</xdr:row>
      <xdr:rowOff>276226</xdr:rowOff>
    </xdr:to>
    <xdr:sp macro="" textlink="">
      <xdr:nvSpPr>
        <xdr:cNvPr id="930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0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1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1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476497</xdr:colOff>
      <xdr:row>4</xdr:row>
      <xdr:rowOff>276226</xdr:rowOff>
    </xdr:to>
    <xdr:sp macro="" textlink="">
      <xdr:nvSpPr>
        <xdr:cNvPr id="931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1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476497</xdr:colOff>
      <xdr:row>4</xdr:row>
      <xdr:rowOff>276226</xdr:rowOff>
    </xdr:to>
    <xdr:sp macro="" textlink="">
      <xdr:nvSpPr>
        <xdr:cNvPr id="931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1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1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1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476497</xdr:colOff>
      <xdr:row>4</xdr:row>
      <xdr:rowOff>276226</xdr:rowOff>
    </xdr:to>
    <xdr:sp macro="" textlink="">
      <xdr:nvSpPr>
        <xdr:cNvPr id="931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1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476497</xdr:colOff>
      <xdr:row>4</xdr:row>
      <xdr:rowOff>276226</xdr:rowOff>
    </xdr:to>
    <xdr:sp macro="" textlink="">
      <xdr:nvSpPr>
        <xdr:cNvPr id="932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2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2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2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476497</xdr:colOff>
      <xdr:row>4</xdr:row>
      <xdr:rowOff>276226</xdr:rowOff>
    </xdr:to>
    <xdr:sp macro="" textlink="">
      <xdr:nvSpPr>
        <xdr:cNvPr id="932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2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476497</xdr:colOff>
      <xdr:row>4</xdr:row>
      <xdr:rowOff>276226</xdr:rowOff>
    </xdr:to>
    <xdr:sp macro="" textlink="">
      <xdr:nvSpPr>
        <xdr:cNvPr id="932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2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2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2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476497</xdr:colOff>
      <xdr:row>4</xdr:row>
      <xdr:rowOff>276226</xdr:rowOff>
    </xdr:to>
    <xdr:sp macro="" textlink="">
      <xdr:nvSpPr>
        <xdr:cNvPr id="933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3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476497</xdr:colOff>
      <xdr:row>4</xdr:row>
      <xdr:rowOff>276226</xdr:rowOff>
    </xdr:to>
    <xdr:sp macro="" textlink="">
      <xdr:nvSpPr>
        <xdr:cNvPr id="933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476497</xdr:colOff>
      <xdr:row>4</xdr:row>
      <xdr:rowOff>238126</xdr:rowOff>
    </xdr:to>
    <xdr:sp macro="" textlink="">
      <xdr:nvSpPr>
        <xdr:cNvPr id="933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695435</xdr:colOff>
      <xdr:row>4</xdr:row>
      <xdr:rowOff>238126</xdr:rowOff>
    </xdr:to>
    <xdr:sp macro="" textlink="">
      <xdr:nvSpPr>
        <xdr:cNvPr id="933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600185</xdr:colOff>
      <xdr:row>4</xdr:row>
      <xdr:rowOff>276226</xdr:rowOff>
    </xdr:to>
    <xdr:sp macro="" textlink="">
      <xdr:nvSpPr>
        <xdr:cNvPr id="9335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600185</xdr:colOff>
      <xdr:row>4</xdr:row>
      <xdr:rowOff>238126</xdr:rowOff>
    </xdr:to>
    <xdr:sp macro="" textlink="">
      <xdr:nvSpPr>
        <xdr:cNvPr id="933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600185</xdr:colOff>
      <xdr:row>4</xdr:row>
      <xdr:rowOff>238126</xdr:rowOff>
    </xdr:to>
    <xdr:sp macro="" textlink="">
      <xdr:nvSpPr>
        <xdr:cNvPr id="933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695435</xdr:colOff>
      <xdr:row>4</xdr:row>
      <xdr:rowOff>238126</xdr:rowOff>
    </xdr:to>
    <xdr:sp macro="" textlink="">
      <xdr:nvSpPr>
        <xdr:cNvPr id="9338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600185</xdr:colOff>
      <xdr:row>4</xdr:row>
      <xdr:rowOff>276226</xdr:rowOff>
    </xdr:to>
    <xdr:sp macro="" textlink="">
      <xdr:nvSpPr>
        <xdr:cNvPr id="9339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771635</xdr:colOff>
      <xdr:row>4</xdr:row>
      <xdr:rowOff>238126</xdr:rowOff>
    </xdr:to>
    <xdr:sp macro="" textlink="">
      <xdr:nvSpPr>
        <xdr:cNvPr id="9340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676385</xdr:colOff>
      <xdr:row>4</xdr:row>
      <xdr:rowOff>276226</xdr:rowOff>
    </xdr:to>
    <xdr:sp macro="" textlink="">
      <xdr:nvSpPr>
        <xdr:cNvPr id="9341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676385</xdr:colOff>
      <xdr:row>4</xdr:row>
      <xdr:rowOff>238126</xdr:rowOff>
    </xdr:to>
    <xdr:sp macro="" textlink="">
      <xdr:nvSpPr>
        <xdr:cNvPr id="9342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676385</xdr:colOff>
      <xdr:row>4</xdr:row>
      <xdr:rowOff>238126</xdr:rowOff>
    </xdr:to>
    <xdr:sp macro="" textlink="">
      <xdr:nvSpPr>
        <xdr:cNvPr id="9343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771635</xdr:colOff>
      <xdr:row>4</xdr:row>
      <xdr:rowOff>238126</xdr:rowOff>
    </xdr:to>
    <xdr:sp macro="" textlink="">
      <xdr:nvSpPr>
        <xdr:cNvPr id="9344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676385</xdr:colOff>
      <xdr:row>4</xdr:row>
      <xdr:rowOff>276226</xdr:rowOff>
    </xdr:to>
    <xdr:sp macro="" textlink="">
      <xdr:nvSpPr>
        <xdr:cNvPr id="9345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695435</xdr:colOff>
      <xdr:row>4</xdr:row>
      <xdr:rowOff>238126</xdr:rowOff>
    </xdr:to>
    <xdr:sp macro="" textlink="">
      <xdr:nvSpPr>
        <xdr:cNvPr id="934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600185</xdr:colOff>
      <xdr:row>4</xdr:row>
      <xdr:rowOff>276226</xdr:rowOff>
    </xdr:to>
    <xdr:sp macro="" textlink="">
      <xdr:nvSpPr>
        <xdr:cNvPr id="9347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600185</xdr:colOff>
      <xdr:row>4</xdr:row>
      <xdr:rowOff>238126</xdr:rowOff>
    </xdr:to>
    <xdr:sp macro="" textlink="">
      <xdr:nvSpPr>
        <xdr:cNvPr id="934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600185</xdr:colOff>
      <xdr:row>4</xdr:row>
      <xdr:rowOff>238126</xdr:rowOff>
    </xdr:to>
    <xdr:sp macro="" textlink="">
      <xdr:nvSpPr>
        <xdr:cNvPr id="934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695435</xdr:colOff>
      <xdr:row>4</xdr:row>
      <xdr:rowOff>238126</xdr:rowOff>
    </xdr:to>
    <xdr:sp macro="" textlink="">
      <xdr:nvSpPr>
        <xdr:cNvPr id="935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600185</xdr:colOff>
      <xdr:row>4</xdr:row>
      <xdr:rowOff>276226</xdr:rowOff>
    </xdr:to>
    <xdr:sp macro="" textlink="">
      <xdr:nvSpPr>
        <xdr:cNvPr id="9351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771635</xdr:colOff>
      <xdr:row>4</xdr:row>
      <xdr:rowOff>238126</xdr:rowOff>
    </xdr:to>
    <xdr:sp macro="" textlink="">
      <xdr:nvSpPr>
        <xdr:cNvPr id="9352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676385</xdr:colOff>
      <xdr:row>4</xdr:row>
      <xdr:rowOff>276226</xdr:rowOff>
    </xdr:to>
    <xdr:sp macro="" textlink="">
      <xdr:nvSpPr>
        <xdr:cNvPr id="9353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676385</xdr:colOff>
      <xdr:row>4</xdr:row>
      <xdr:rowOff>238126</xdr:rowOff>
    </xdr:to>
    <xdr:sp macro="" textlink="">
      <xdr:nvSpPr>
        <xdr:cNvPr id="9354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676385</xdr:colOff>
      <xdr:row>4</xdr:row>
      <xdr:rowOff>238126</xdr:rowOff>
    </xdr:to>
    <xdr:sp macro="" textlink="">
      <xdr:nvSpPr>
        <xdr:cNvPr id="9355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771635</xdr:colOff>
      <xdr:row>4</xdr:row>
      <xdr:rowOff>238126</xdr:rowOff>
    </xdr:to>
    <xdr:sp macro="" textlink="">
      <xdr:nvSpPr>
        <xdr:cNvPr id="9356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676385</xdr:colOff>
      <xdr:row>4</xdr:row>
      <xdr:rowOff>276226</xdr:rowOff>
    </xdr:to>
    <xdr:sp macro="" textlink="">
      <xdr:nvSpPr>
        <xdr:cNvPr id="9357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695435</xdr:colOff>
      <xdr:row>4</xdr:row>
      <xdr:rowOff>238126</xdr:rowOff>
    </xdr:to>
    <xdr:sp macro="" textlink="">
      <xdr:nvSpPr>
        <xdr:cNvPr id="9358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600185</xdr:colOff>
      <xdr:row>4</xdr:row>
      <xdr:rowOff>276226</xdr:rowOff>
    </xdr:to>
    <xdr:sp macro="" textlink="">
      <xdr:nvSpPr>
        <xdr:cNvPr id="9359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600185</xdr:colOff>
      <xdr:row>4</xdr:row>
      <xdr:rowOff>238126</xdr:rowOff>
    </xdr:to>
    <xdr:sp macro="" textlink="">
      <xdr:nvSpPr>
        <xdr:cNvPr id="936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600185</xdr:colOff>
      <xdr:row>4</xdr:row>
      <xdr:rowOff>238126</xdr:rowOff>
    </xdr:to>
    <xdr:sp macro="" textlink="">
      <xdr:nvSpPr>
        <xdr:cNvPr id="936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695435</xdr:colOff>
      <xdr:row>4</xdr:row>
      <xdr:rowOff>238126</xdr:rowOff>
    </xdr:to>
    <xdr:sp macro="" textlink="">
      <xdr:nvSpPr>
        <xdr:cNvPr id="936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771635</xdr:colOff>
      <xdr:row>4</xdr:row>
      <xdr:rowOff>238126</xdr:rowOff>
    </xdr:to>
    <xdr:sp macro="" textlink="">
      <xdr:nvSpPr>
        <xdr:cNvPr id="9363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676385</xdr:colOff>
      <xdr:row>4</xdr:row>
      <xdr:rowOff>276226</xdr:rowOff>
    </xdr:to>
    <xdr:sp macro="" textlink="">
      <xdr:nvSpPr>
        <xdr:cNvPr id="9364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36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37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37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37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37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38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38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38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39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39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39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3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40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265077</xdr:colOff>
      <xdr:row>4</xdr:row>
      <xdr:rowOff>238126</xdr:rowOff>
    </xdr:to>
    <xdr:sp macro="" textlink="">
      <xdr:nvSpPr>
        <xdr:cNvPr id="940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179352</xdr:colOff>
      <xdr:row>4</xdr:row>
      <xdr:rowOff>276226</xdr:rowOff>
    </xdr:to>
    <xdr:sp macro="" textlink="">
      <xdr:nvSpPr>
        <xdr:cNvPr id="940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179352</xdr:colOff>
      <xdr:row>4</xdr:row>
      <xdr:rowOff>238126</xdr:rowOff>
    </xdr:to>
    <xdr:sp macro="" textlink="">
      <xdr:nvSpPr>
        <xdr:cNvPr id="940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179352</xdr:colOff>
      <xdr:row>4</xdr:row>
      <xdr:rowOff>238126</xdr:rowOff>
    </xdr:to>
    <xdr:sp macro="" textlink="">
      <xdr:nvSpPr>
        <xdr:cNvPr id="940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265077</xdr:colOff>
      <xdr:row>4</xdr:row>
      <xdr:rowOff>238126</xdr:rowOff>
    </xdr:to>
    <xdr:sp macro="" textlink="">
      <xdr:nvSpPr>
        <xdr:cNvPr id="940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179352</xdr:colOff>
      <xdr:row>4</xdr:row>
      <xdr:rowOff>276226</xdr:rowOff>
    </xdr:to>
    <xdr:sp macro="" textlink="">
      <xdr:nvSpPr>
        <xdr:cNvPr id="940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265077</xdr:colOff>
      <xdr:row>4</xdr:row>
      <xdr:rowOff>238126</xdr:rowOff>
    </xdr:to>
    <xdr:sp macro="" textlink="">
      <xdr:nvSpPr>
        <xdr:cNvPr id="940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255552</xdr:colOff>
      <xdr:row>4</xdr:row>
      <xdr:rowOff>276226</xdr:rowOff>
    </xdr:to>
    <xdr:sp macro="" textlink="">
      <xdr:nvSpPr>
        <xdr:cNvPr id="940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255552</xdr:colOff>
      <xdr:row>4</xdr:row>
      <xdr:rowOff>238126</xdr:rowOff>
    </xdr:to>
    <xdr:sp macro="" textlink="">
      <xdr:nvSpPr>
        <xdr:cNvPr id="940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255552</xdr:colOff>
      <xdr:row>4</xdr:row>
      <xdr:rowOff>238126</xdr:rowOff>
    </xdr:to>
    <xdr:sp macro="" textlink="">
      <xdr:nvSpPr>
        <xdr:cNvPr id="941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265077</xdr:colOff>
      <xdr:row>4</xdr:row>
      <xdr:rowOff>238126</xdr:rowOff>
    </xdr:to>
    <xdr:sp macro="" textlink="">
      <xdr:nvSpPr>
        <xdr:cNvPr id="941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255552</xdr:colOff>
      <xdr:row>4</xdr:row>
      <xdr:rowOff>276226</xdr:rowOff>
    </xdr:to>
    <xdr:sp macro="" textlink="">
      <xdr:nvSpPr>
        <xdr:cNvPr id="941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265077</xdr:colOff>
      <xdr:row>4</xdr:row>
      <xdr:rowOff>238126</xdr:rowOff>
    </xdr:to>
    <xdr:sp macro="" textlink="">
      <xdr:nvSpPr>
        <xdr:cNvPr id="941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179352</xdr:colOff>
      <xdr:row>4</xdr:row>
      <xdr:rowOff>276226</xdr:rowOff>
    </xdr:to>
    <xdr:sp macro="" textlink="">
      <xdr:nvSpPr>
        <xdr:cNvPr id="941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179352</xdr:colOff>
      <xdr:row>4</xdr:row>
      <xdr:rowOff>238126</xdr:rowOff>
    </xdr:to>
    <xdr:sp macro="" textlink="">
      <xdr:nvSpPr>
        <xdr:cNvPr id="941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179352</xdr:colOff>
      <xdr:row>4</xdr:row>
      <xdr:rowOff>238126</xdr:rowOff>
    </xdr:to>
    <xdr:sp macro="" textlink="">
      <xdr:nvSpPr>
        <xdr:cNvPr id="941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265077</xdr:colOff>
      <xdr:row>4</xdr:row>
      <xdr:rowOff>238126</xdr:rowOff>
    </xdr:to>
    <xdr:sp macro="" textlink="">
      <xdr:nvSpPr>
        <xdr:cNvPr id="941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179352</xdr:colOff>
      <xdr:row>4</xdr:row>
      <xdr:rowOff>276226</xdr:rowOff>
    </xdr:to>
    <xdr:sp macro="" textlink="">
      <xdr:nvSpPr>
        <xdr:cNvPr id="941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265077</xdr:colOff>
      <xdr:row>4</xdr:row>
      <xdr:rowOff>238126</xdr:rowOff>
    </xdr:to>
    <xdr:sp macro="" textlink="">
      <xdr:nvSpPr>
        <xdr:cNvPr id="941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255552</xdr:colOff>
      <xdr:row>4</xdr:row>
      <xdr:rowOff>276226</xdr:rowOff>
    </xdr:to>
    <xdr:sp macro="" textlink="">
      <xdr:nvSpPr>
        <xdr:cNvPr id="942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255552</xdr:colOff>
      <xdr:row>4</xdr:row>
      <xdr:rowOff>238126</xdr:rowOff>
    </xdr:to>
    <xdr:sp macro="" textlink="">
      <xdr:nvSpPr>
        <xdr:cNvPr id="942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255552</xdr:colOff>
      <xdr:row>4</xdr:row>
      <xdr:rowOff>238126</xdr:rowOff>
    </xdr:to>
    <xdr:sp macro="" textlink="">
      <xdr:nvSpPr>
        <xdr:cNvPr id="942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265077</xdr:colOff>
      <xdr:row>4</xdr:row>
      <xdr:rowOff>238126</xdr:rowOff>
    </xdr:to>
    <xdr:sp macro="" textlink="">
      <xdr:nvSpPr>
        <xdr:cNvPr id="942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255552</xdr:colOff>
      <xdr:row>4</xdr:row>
      <xdr:rowOff>276226</xdr:rowOff>
    </xdr:to>
    <xdr:sp macro="" textlink="">
      <xdr:nvSpPr>
        <xdr:cNvPr id="942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265077</xdr:colOff>
      <xdr:row>4</xdr:row>
      <xdr:rowOff>238126</xdr:rowOff>
    </xdr:to>
    <xdr:sp macro="" textlink="">
      <xdr:nvSpPr>
        <xdr:cNvPr id="942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179352</xdr:colOff>
      <xdr:row>4</xdr:row>
      <xdr:rowOff>276226</xdr:rowOff>
    </xdr:to>
    <xdr:sp macro="" textlink="">
      <xdr:nvSpPr>
        <xdr:cNvPr id="942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179352</xdr:colOff>
      <xdr:row>4</xdr:row>
      <xdr:rowOff>238126</xdr:rowOff>
    </xdr:to>
    <xdr:sp macro="" textlink="">
      <xdr:nvSpPr>
        <xdr:cNvPr id="942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179352</xdr:colOff>
      <xdr:row>4</xdr:row>
      <xdr:rowOff>238126</xdr:rowOff>
    </xdr:to>
    <xdr:sp macro="" textlink="">
      <xdr:nvSpPr>
        <xdr:cNvPr id="942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265077</xdr:colOff>
      <xdr:row>4</xdr:row>
      <xdr:rowOff>238126</xdr:rowOff>
    </xdr:to>
    <xdr:sp macro="" textlink="">
      <xdr:nvSpPr>
        <xdr:cNvPr id="942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179352</xdr:colOff>
      <xdr:row>4</xdr:row>
      <xdr:rowOff>276226</xdr:rowOff>
    </xdr:to>
    <xdr:sp macro="" textlink="">
      <xdr:nvSpPr>
        <xdr:cNvPr id="943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265077</xdr:colOff>
      <xdr:row>4</xdr:row>
      <xdr:rowOff>238126</xdr:rowOff>
    </xdr:to>
    <xdr:sp macro="" textlink="">
      <xdr:nvSpPr>
        <xdr:cNvPr id="943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255552</xdr:colOff>
      <xdr:row>4</xdr:row>
      <xdr:rowOff>276226</xdr:rowOff>
    </xdr:to>
    <xdr:sp macro="" textlink="">
      <xdr:nvSpPr>
        <xdr:cNvPr id="943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255552</xdr:colOff>
      <xdr:row>4</xdr:row>
      <xdr:rowOff>238126</xdr:rowOff>
    </xdr:to>
    <xdr:sp macro="" textlink="">
      <xdr:nvSpPr>
        <xdr:cNvPr id="943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255552</xdr:colOff>
      <xdr:row>4</xdr:row>
      <xdr:rowOff>238126</xdr:rowOff>
    </xdr:to>
    <xdr:sp macro="" textlink="">
      <xdr:nvSpPr>
        <xdr:cNvPr id="943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265077</xdr:colOff>
      <xdr:row>4</xdr:row>
      <xdr:rowOff>238126</xdr:rowOff>
    </xdr:to>
    <xdr:sp macro="" textlink="">
      <xdr:nvSpPr>
        <xdr:cNvPr id="943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3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1241743</xdr:colOff>
      <xdr:row>4</xdr:row>
      <xdr:rowOff>276226</xdr:rowOff>
    </xdr:to>
    <xdr:sp macro="" textlink="">
      <xdr:nvSpPr>
        <xdr:cNvPr id="943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3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3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4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1241743</xdr:colOff>
      <xdr:row>4</xdr:row>
      <xdr:rowOff>276226</xdr:rowOff>
    </xdr:to>
    <xdr:sp macro="" textlink="">
      <xdr:nvSpPr>
        <xdr:cNvPr id="944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4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1241743</xdr:colOff>
      <xdr:row>4</xdr:row>
      <xdr:rowOff>276226</xdr:rowOff>
    </xdr:to>
    <xdr:sp macro="" textlink="">
      <xdr:nvSpPr>
        <xdr:cNvPr id="944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4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4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4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1241743</xdr:colOff>
      <xdr:row>4</xdr:row>
      <xdr:rowOff>276226</xdr:rowOff>
    </xdr:to>
    <xdr:sp macro="" textlink="">
      <xdr:nvSpPr>
        <xdr:cNvPr id="944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4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1241743</xdr:colOff>
      <xdr:row>4</xdr:row>
      <xdr:rowOff>276226</xdr:rowOff>
    </xdr:to>
    <xdr:sp macro="" textlink="">
      <xdr:nvSpPr>
        <xdr:cNvPr id="944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5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5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5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1241743</xdr:colOff>
      <xdr:row>4</xdr:row>
      <xdr:rowOff>276226</xdr:rowOff>
    </xdr:to>
    <xdr:sp macro="" textlink="">
      <xdr:nvSpPr>
        <xdr:cNvPr id="945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5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1241743</xdr:colOff>
      <xdr:row>4</xdr:row>
      <xdr:rowOff>276226</xdr:rowOff>
    </xdr:to>
    <xdr:sp macro="" textlink="">
      <xdr:nvSpPr>
        <xdr:cNvPr id="945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5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5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5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1241743</xdr:colOff>
      <xdr:row>4</xdr:row>
      <xdr:rowOff>276226</xdr:rowOff>
    </xdr:to>
    <xdr:sp macro="" textlink="">
      <xdr:nvSpPr>
        <xdr:cNvPr id="945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6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1241743</xdr:colOff>
      <xdr:row>4</xdr:row>
      <xdr:rowOff>276226</xdr:rowOff>
    </xdr:to>
    <xdr:sp macro="" textlink="">
      <xdr:nvSpPr>
        <xdr:cNvPr id="946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6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6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6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1241743</xdr:colOff>
      <xdr:row>4</xdr:row>
      <xdr:rowOff>276226</xdr:rowOff>
    </xdr:to>
    <xdr:sp macro="" textlink="">
      <xdr:nvSpPr>
        <xdr:cNvPr id="946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6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1241743</xdr:colOff>
      <xdr:row>4</xdr:row>
      <xdr:rowOff>276226</xdr:rowOff>
    </xdr:to>
    <xdr:sp macro="" textlink="">
      <xdr:nvSpPr>
        <xdr:cNvPr id="946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6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6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1241743</xdr:colOff>
      <xdr:row>4</xdr:row>
      <xdr:rowOff>238126</xdr:rowOff>
    </xdr:to>
    <xdr:sp macro="" textlink="">
      <xdr:nvSpPr>
        <xdr:cNvPr id="947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1241743</xdr:colOff>
      <xdr:row>4</xdr:row>
      <xdr:rowOff>276226</xdr:rowOff>
    </xdr:to>
    <xdr:sp macro="" textlink="">
      <xdr:nvSpPr>
        <xdr:cNvPr id="947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1204511</xdr:colOff>
      <xdr:row>4</xdr:row>
      <xdr:rowOff>276226</xdr:rowOff>
    </xdr:to>
    <xdr:sp macro="" textlink="">
      <xdr:nvSpPr>
        <xdr:cNvPr id="947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1204511</xdr:colOff>
      <xdr:row>4</xdr:row>
      <xdr:rowOff>276226</xdr:rowOff>
    </xdr:to>
    <xdr:sp macro="" textlink="">
      <xdr:nvSpPr>
        <xdr:cNvPr id="947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1204511</xdr:colOff>
      <xdr:row>4</xdr:row>
      <xdr:rowOff>276226</xdr:rowOff>
    </xdr:to>
    <xdr:sp macro="" textlink="">
      <xdr:nvSpPr>
        <xdr:cNvPr id="947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1204511</xdr:colOff>
      <xdr:row>4</xdr:row>
      <xdr:rowOff>276226</xdr:rowOff>
    </xdr:to>
    <xdr:sp macro="" textlink="">
      <xdr:nvSpPr>
        <xdr:cNvPr id="948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1204511</xdr:colOff>
      <xdr:row>4</xdr:row>
      <xdr:rowOff>276226</xdr:rowOff>
    </xdr:to>
    <xdr:sp macro="" textlink="">
      <xdr:nvSpPr>
        <xdr:cNvPr id="948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1204511</xdr:colOff>
      <xdr:row>4</xdr:row>
      <xdr:rowOff>276226</xdr:rowOff>
    </xdr:to>
    <xdr:sp macro="" textlink="">
      <xdr:nvSpPr>
        <xdr:cNvPr id="948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1204511</xdr:colOff>
      <xdr:row>4</xdr:row>
      <xdr:rowOff>276226</xdr:rowOff>
    </xdr:to>
    <xdr:sp macro="" textlink="">
      <xdr:nvSpPr>
        <xdr:cNvPr id="949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1204511</xdr:colOff>
      <xdr:row>4</xdr:row>
      <xdr:rowOff>276226</xdr:rowOff>
    </xdr:to>
    <xdr:sp macro="" textlink="">
      <xdr:nvSpPr>
        <xdr:cNvPr id="949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1204511</xdr:colOff>
      <xdr:row>4</xdr:row>
      <xdr:rowOff>276226</xdr:rowOff>
    </xdr:to>
    <xdr:sp macro="" textlink="">
      <xdr:nvSpPr>
        <xdr:cNvPr id="949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4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5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1204511</xdr:colOff>
      <xdr:row>4</xdr:row>
      <xdr:rowOff>276226</xdr:rowOff>
    </xdr:to>
    <xdr:sp macro="" textlink="">
      <xdr:nvSpPr>
        <xdr:cNvPr id="950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5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1204511</xdr:colOff>
      <xdr:row>4</xdr:row>
      <xdr:rowOff>276226</xdr:rowOff>
    </xdr:to>
    <xdr:sp macro="" textlink="">
      <xdr:nvSpPr>
        <xdr:cNvPr id="950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5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5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1204511</xdr:colOff>
      <xdr:row>4</xdr:row>
      <xdr:rowOff>238126</xdr:rowOff>
    </xdr:to>
    <xdr:sp macro="" textlink="">
      <xdr:nvSpPr>
        <xdr:cNvPr id="95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1204511</xdr:colOff>
      <xdr:row>4</xdr:row>
      <xdr:rowOff>276226</xdr:rowOff>
    </xdr:to>
    <xdr:sp macro="" textlink="">
      <xdr:nvSpPr>
        <xdr:cNvPr id="950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274604</xdr:colOff>
      <xdr:row>4</xdr:row>
      <xdr:rowOff>238126</xdr:rowOff>
    </xdr:to>
    <xdr:sp macro="" textlink="">
      <xdr:nvSpPr>
        <xdr:cNvPr id="950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179354</xdr:colOff>
      <xdr:row>4</xdr:row>
      <xdr:rowOff>276226</xdr:rowOff>
    </xdr:to>
    <xdr:sp macro="" textlink="">
      <xdr:nvSpPr>
        <xdr:cNvPr id="950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179354</xdr:colOff>
      <xdr:row>4</xdr:row>
      <xdr:rowOff>238126</xdr:rowOff>
    </xdr:to>
    <xdr:sp macro="" textlink="">
      <xdr:nvSpPr>
        <xdr:cNvPr id="951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179354</xdr:colOff>
      <xdr:row>4</xdr:row>
      <xdr:rowOff>238126</xdr:rowOff>
    </xdr:to>
    <xdr:sp macro="" textlink="">
      <xdr:nvSpPr>
        <xdr:cNvPr id="951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274604</xdr:colOff>
      <xdr:row>4</xdr:row>
      <xdr:rowOff>238126</xdr:rowOff>
    </xdr:to>
    <xdr:sp macro="" textlink="">
      <xdr:nvSpPr>
        <xdr:cNvPr id="9512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179354</xdr:colOff>
      <xdr:row>4</xdr:row>
      <xdr:rowOff>276226</xdr:rowOff>
    </xdr:to>
    <xdr:sp macro="" textlink="">
      <xdr:nvSpPr>
        <xdr:cNvPr id="951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350804</xdr:colOff>
      <xdr:row>4</xdr:row>
      <xdr:rowOff>238126</xdr:rowOff>
    </xdr:to>
    <xdr:sp macro="" textlink="">
      <xdr:nvSpPr>
        <xdr:cNvPr id="9514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255554</xdr:colOff>
      <xdr:row>4</xdr:row>
      <xdr:rowOff>276226</xdr:rowOff>
    </xdr:to>
    <xdr:sp macro="" textlink="">
      <xdr:nvSpPr>
        <xdr:cNvPr id="951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255554</xdr:colOff>
      <xdr:row>4</xdr:row>
      <xdr:rowOff>238126</xdr:rowOff>
    </xdr:to>
    <xdr:sp macro="" textlink="">
      <xdr:nvSpPr>
        <xdr:cNvPr id="951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255554</xdr:colOff>
      <xdr:row>4</xdr:row>
      <xdr:rowOff>238126</xdr:rowOff>
    </xdr:to>
    <xdr:sp macro="" textlink="">
      <xdr:nvSpPr>
        <xdr:cNvPr id="951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350804</xdr:colOff>
      <xdr:row>4</xdr:row>
      <xdr:rowOff>238126</xdr:rowOff>
    </xdr:to>
    <xdr:sp macro="" textlink="">
      <xdr:nvSpPr>
        <xdr:cNvPr id="9518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255554</xdr:colOff>
      <xdr:row>4</xdr:row>
      <xdr:rowOff>276226</xdr:rowOff>
    </xdr:to>
    <xdr:sp macro="" textlink="">
      <xdr:nvSpPr>
        <xdr:cNvPr id="951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274604</xdr:colOff>
      <xdr:row>4</xdr:row>
      <xdr:rowOff>238126</xdr:rowOff>
    </xdr:to>
    <xdr:sp macro="" textlink="">
      <xdr:nvSpPr>
        <xdr:cNvPr id="952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179354</xdr:colOff>
      <xdr:row>4</xdr:row>
      <xdr:rowOff>276226</xdr:rowOff>
    </xdr:to>
    <xdr:sp macro="" textlink="">
      <xdr:nvSpPr>
        <xdr:cNvPr id="952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179354</xdr:colOff>
      <xdr:row>4</xdr:row>
      <xdr:rowOff>238126</xdr:rowOff>
    </xdr:to>
    <xdr:sp macro="" textlink="">
      <xdr:nvSpPr>
        <xdr:cNvPr id="952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179354</xdr:colOff>
      <xdr:row>4</xdr:row>
      <xdr:rowOff>238126</xdr:rowOff>
    </xdr:to>
    <xdr:sp macro="" textlink="">
      <xdr:nvSpPr>
        <xdr:cNvPr id="952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274604</xdr:colOff>
      <xdr:row>4</xdr:row>
      <xdr:rowOff>238126</xdr:rowOff>
    </xdr:to>
    <xdr:sp macro="" textlink="">
      <xdr:nvSpPr>
        <xdr:cNvPr id="952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179354</xdr:colOff>
      <xdr:row>4</xdr:row>
      <xdr:rowOff>276226</xdr:rowOff>
    </xdr:to>
    <xdr:sp macro="" textlink="">
      <xdr:nvSpPr>
        <xdr:cNvPr id="952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350804</xdr:colOff>
      <xdr:row>4</xdr:row>
      <xdr:rowOff>238126</xdr:rowOff>
    </xdr:to>
    <xdr:sp macro="" textlink="">
      <xdr:nvSpPr>
        <xdr:cNvPr id="9526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255554</xdr:colOff>
      <xdr:row>4</xdr:row>
      <xdr:rowOff>276226</xdr:rowOff>
    </xdr:to>
    <xdr:sp macro="" textlink="">
      <xdr:nvSpPr>
        <xdr:cNvPr id="952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255554</xdr:colOff>
      <xdr:row>4</xdr:row>
      <xdr:rowOff>238126</xdr:rowOff>
    </xdr:to>
    <xdr:sp macro="" textlink="">
      <xdr:nvSpPr>
        <xdr:cNvPr id="952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255554</xdr:colOff>
      <xdr:row>4</xdr:row>
      <xdr:rowOff>238126</xdr:rowOff>
    </xdr:to>
    <xdr:sp macro="" textlink="">
      <xdr:nvSpPr>
        <xdr:cNvPr id="952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350804</xdr:colOff>
      <xdr:row>4</xdr:row>
      <xdr:rowOff>238126</xdr:rowOff>
    </xdr:to>
    <xdr:sp macro="" textlink="">
      <xdr:nvSpPr>
        <xdr:cNvPr id="9530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255554</xdr:colOff>
      <xdr:row>4</xdr:row>
      <xdr:rowOff>276226</xdr:rowOff>
    </xdr:to>
    <xdr:sp macro="" textlink="">
      <xdr:nvSpPr>
        <xdr:cNvPr id="953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274604</xdr:colOff>
      <xdr:row>4</xdr:row>
      <xdr:rowOff>238126</xdr:rowOff>
    </xdr:to>
    <xdr:sp macro="" textlink="">
      <xdr:nvSpPr>
        <xdr:cNvPr id="9532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179354</xdr:colOff>
      <xdr:row>4</xdr:row>
      <xdr:rowOff>276226</xdr:rowOff>
    </xdr:to>
    <xdr:sp macro="" textlink="">
      <xdr:nvSpPr>
        <xdr:cNvPr id="953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179354</xdr:colOff>
      <xdr:row>4</xdr:row>
      <xdr:rowOff>238126</xdr:rowOff>
    </xdr:to>
    <xdr:sp macro="" textlink="">
      <xdr:nvSpPr>
        <xdr:cNvPr id="953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179354</xdr:colOff>
      <xdr:row>4</xdr:row>
      <xdr:rowOff>238126</xdr:rowOff>
    </xdr:to>
    <xdr:sp macro="" textlink="">
      <xdr:nvSpPr>
        <xdr:cNvPr id="953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274604</xdr:colOff>
      <xdr:row>4</xdr:row>
      <xdr:rowOff>238126</xdr:rowOff>
    </xdr:to>
    <xdr:sp macro="" textlink="">
      <xdr:nvSpPr>
        <xdr:cNvPr id="953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1</xdr:row>
      <xdr:rowOff>303901</xdr:rowOff>
    </xdr:from>
    <xdr:to>
      <xdr:col>19</xdr:col>
      <xdr:colOff>49953</xdr:colOff>
      <xdr:row>4</xdr:row>
      <xdr:rowOff>284852</xdr:rowOff>
    </xdr:to>
    <xdr:sp macro="" textlink="">
      <xdr:nvSpPr>
        <xdr:cNvPr id="9537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350804</xdr:colOff>
      <xdr:row>4</xdr:row>
      <xdr:rowOff>238126</xdr:rowOff>
    </xdr:to>
    <xdr:sp macro="" textlink="">
      <xdr:nvSpPr>
        <xdr:cNvPr id="9538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255554</xdr:colOff>
      <xdr:row>4</xdr:row>
      <xdr:rowOff>276226</xdr:rowOff>
    </xdr:to>
    <xdr:sp macro="" textlink="">
      <xdr:nvSpPr>
        <xdr:cNvPr id="953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54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54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54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55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55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55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55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56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56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56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57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1204510</xdr:colOff>
      <xdr:row>4</xdr:row>
      <xdr:rowOff>238126</xdr:rowOff>
    </xdr:to>
    <xdr:sp macro="" textlink="">
      <xdr:nvSpPr>
        <xdr:cNvPr id="95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1204510</xdr:colOff>
      <xdr:row>4</xdr:row>
      <xdr:rowOff>276226</xdr:rowOff>
    </xdr:to>
    <xdr:sp macro="" textlink="">
      <xdr:nvSpPr>
        <xdr:cNvPr id="957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66786</xdr:colOff>
      <xdr:row>4</xdr:row>
      <xdr:rowOff>238126</xdr:rowOff>
    </xdr:to>
    <xdr:sp macro="" textlink="">
      <xdr:nvSpPr>
        <xdr:cNvPr id="9576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1221692</xdr:colOff>
      <xdr:row>4</xdr:row>
      <xdr:rowOff>276226</xdr:rowOff>
    </xdr:to>
    <xdr:sp macro="" textlink="">
      <xdr:nvSpPr>
        <xdr:cNvPr id="957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1221692</xdr:colOff>
      <xdr:row>4</xdr:row>
      <xdr:rowOff>238126</xdr:rowOff>
    </xdr:to>
    <xdr:sp macro="" textlink="">
      <xdr:nvSpPr>
        <xdr:cNvPr id="957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1221692</xdr:colOff>
      <xdr:row>4</xdr:row>
      <xdr:rowOff>238126</xdr:rowOff>
    </xdr:to>
    <xdr:sp macro="" textlink="">
      <xdr:nvSpPr>
        <xdr:cNvPr id="957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66786</xdr:colOff>
      <xdr:row>4</xdr:row>
      <xdr:rowOff>238126</xdr:rowOff>
    </xdr:to>
    <xdr:sp macro="" textlink="">
      <xdr:nvSpPr>
        <xdr:cNvPr id="9580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1221692</xdr:colOff>
      <xdr:row>4</xdr:row>
      <xdr:rowOff>276226</xdr:rowOff>
    </xdr:to>
    <xdr:sp macro="" textlink="">
      <xdr:nvSpPr>
        <xdr:cNvPr id="9581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142986</xdr:colOff>
      <xdr:row>4</xdr:row>
      <xdr:rowOff>238126</xdr:rowOff>
    </xdr:to>
    <xdr:sp macro="" textlink="">
      <xdr:nvSpPr>
        <xdr:cNvPr id="9582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47736</xdr:colOff>
      <xdr:row>4</xdr:row>
      <xdr:rowOff>276226</xdr:rowOff>
    </xdr:to>
    <xdr:sp macro="" textlink="">
      <xdr:nvSpPr>
        <xdr:cNvPr id="9583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47736</xdr:colOff>
      <xdr:row>4</xdr:row>
      <xdr:rowOff>238126</xdr:rowOff>
    </xdr:to>
    <xdr:sp macro="" textlink="">
      <xdr:nvSpPr>
        <xdr:cNvPr id="9584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47736</xdr:colOff>
      <xdr:row>4</xdr:row>
      <xdr:rowOff>238126</xdr:rowOff>
    </xdr:to>
    <xdr:sp macro="" textlink="">
      <xdr:nvSpPr>
        <xdr:cNvPr id="9585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142986</xdr:colOff>
      <xdr:row>4</xdr:row>
      <xdr:rowOff>238126</xdr:rowOff>
    </xdr:to>
    <xdr:sp macro="" textlink="">
      <xdr:nvSpPr>
        <xdr:cNvPr id="9586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47736</xdr:colOff>
      <xdr:row>4</xdr:row>
      <xdr:rowOff>276226</xdr:rowOff>
    </xdr:to>
    <xdr:sp macro="" textlink="">
      <xdr:nvSpPr>
        <xdr:cNvPr id="9587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66786</xdr:colOff>
      <xdr:row>4</xdr:row>
      <xdr:rowOff>238126</xdr:rowOff>
    </xdr:to>
    <xdr:sp macro="" textlink="">
      <xdr:nvSpPr>
        <xdr:cNvPr id="9588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1221692</xdr:colOff>
      <xdr:row>4</xdr:row>
      <xdr:rowOff>276226</xdr:rowOff>
    </xdr:to>
    <xdr:sp macro="" textlink="">
      <xdr:nvSpPr>
        <xdr:cNvPr id="958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1221692</xdr:colOff>
      <xdr:row>4</xdr:row>
      <xdr:rowOff>238126</xdr:rowOff>
    </xdr:to>
    <xdr:sp macro="" textlink="">
      <xdr:nvSpPr>
        <xdr:cNvPr id="959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1221692</xdr:colOff>
      <xdr:row>4</xdr:row>
      <xdr:rowOff>238126</xdr:rowOff>
    </xdr:to>
    <xdr:sp macro="" textlink="">
      <xdr:nvSpPr>
        <xdr:cNvPr id="959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66786</xdr:colOff>
      <xdr:row>4</xdr:row>
      <xdr:rowOff>238126</xdr:rowOff>
    </xdr:to>
    <xdr:sp macro="" textlink="">
      <xdr:nvSpPr>
        <xdr:cNvPr id="9592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1221692</xdr:colOff>
      <xdr:row>4</xdr:row>
      <xdr:rowOff>276226</xdr:rowOff>
    </xdr:to>
    <xdr:sp macro="" textlink="">
      <xdr:nvSpPr>
        <xdr:cNvPr id="959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142986</xdr:colOff>
      <xdr:row>4</xdr:row>
      <xdr:rowOff>238126</xdr:rowOff>
    </xdr:to>
    <xdr:sp macro="" textlink="">
      <xdr:nvSpPr>
        <xdr:cNvPr id="9594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47736</xdr:colOff>
      <xdr:row>4</xdr:row>
      <xdr:rowOff>276226</xdr:rowOff>
    </xdr:to>
    <xdr:sp macro="" textlink="">
      <xdr:nvSpPr>
        <xdr:cNvPr id="9595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47736</xdr:colOff>
      <xdr:row>4</xdr:row>
      <xdr:rowOff>238126</xdr:rowOff>
    </xdr:to>
    <xdr:sp macro="" textlink="">
      <xdr:nvSpPr>
        <xdr:cNvPr id="9596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47736</xdr:colOff>
      <xdr:row>4</xdr:row>
      <xdr:rowOff>238126</xdr:rowOff>
    </xdr:to>
    <xdr:sp macro="" textlink="">
      <xdr:nvSpPr>
        <xdr:cNvPr id="9597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142986</xdr:colOff>
      <xdr:row>4</xdr:row>
      <xdr:rowOff>238126</xdr:rowOff>
    </xdr:to>
    <xdr:sp macro="" textlink="">
      <xdr:nvSpPr>
        <xdr:cNvPr id="9598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47736</xdr:colOff>
      <xdr:row>4</xdr:row>
      <xdr:rowOff>276226</xdr:rowOff>
    </xdr:to>
    <xdr:sp macro="" textlink="">
      <xdr:nvSpPr>
        <xdr:cNvPr id="9599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66786</xdr:colOff>
      <xdr:row>4</xdr:row>
      <xdr:rowOff>238126</xdr:rowOff>
    </xdr:to>
    <xdr:sp macro="" textlink="">
      <xdr:nvSpPr>
        <xdr:cNvPr id="9600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1221692</xdr:colOff>
      <xdr:row>4</xdr:row>
      <xdr:rowOff>276226</xdr:rowOff>
    </xdr:to>
    <xdr:sp macro="" textlink="">
      <xdr:nvSpPr>
        <xdr:cNvPr id="9601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1221692</xdr:colOff>
      <xdr:row>4</xdr:row>
      <xdr:rowOff>238126</xdr:rowOff>
    </xdr:to>
    <xdr:sp macro="" textlink="">
      <xdr:nvSpPr>
        <xdr:cNvPr id="960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1221692</xdr:colOff>
      <xdr:row>4</xdr:row>
      <xdr:rowOff>238126</xdr:rowOff>
    </xdr:to>
    <xdr:sp macro="" textlink="">
      <xdr:nvSpPr>
        <xdr:cNvPr id="960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1221692</xdr:colOff>
      <xdr:row>4</xdr:row>
      <xdr:rowOff>276226</xdr:rowOff>
    </xdr:to>
    <xdr:sp macro="" textlink="">
      <xdr:nvSpPr>
        <xdr:cNvPr id="960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142986</xdr:colOff>
      <xdr:row>4</xdr:row>
      <xdr:rowOff>238126</xdr:rowOff>
    </xdr:to>
    <xdr:sp macro="" textlink="">
      <xdr:nvSpPr>
        <xdr:cNvPr id="9605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20</xdr:col>
      <xdr:colOff>47736</xdr:colOff>
      <xdr:row>4</xdr:row>
      <xdr:rowOff>276226</xdr:rowOff>
    </xdr:to>
    <xdr:sp macro="" textlink="">
      <xdr:nvSpPr>
        <xdr:cNvPr id="9606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20</xdr:col>
      <xdr:colOff>47736</xdr:colOff>
      <xdr:row>4</xdr:row>
      <xdr:rowOff>238126</xdr:rowOff>
    </xdr:to>
    <xdr:sp macro="" textlink="">
      <xdr:nvSpPr>
        <xdr:cNvPr id="9607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0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910070</xdr:colOff>
      <xdr:row>4</xdr:row>
      <xdr:rowOff>276226</xdr:rowOff>
    </xdr:to>
    <xdr:sp macro="" textlink="">
      <xdr:nvSpPr>
        <xdr:cNvPr id="960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1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1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1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910070</xdr:colOff>
      <xdr:row>4</xdr:row>
      <xdr:rowOff>276226</xdr:rowOff>
    </xdr:to>
    <xdr:sp macro="" textlink="">
      <xdr:nvSpPr>
        <xdr:cNvPr id="961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1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910070</xdr:colOff>
      <xdr:row>4</xdr:row>
      <xdr:rowOff>276226</xdr:rowOff>
    </xdr:to>
    <xdr:sp macro="" textlink="">
      <xdr:nvSpPr>
        <xdr:cNvPr id="961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1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1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1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910070</xdr:colOff>
      <xdr:row>4</xdr:row>
      <xdr:rowOff>276226</xdr:rowOff>
    </xdr:to>
    <xdr:sp macro="" textlink="">
      <xdr:nvSpPr>
        <xdr:cNvPr id="961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2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910070</xdr:colOff>
      <xdr:row>4</xdr:row>
      <xdr:rowOff>276226</xdr:rowOff>
    </xdr:to>
    <xdr:sp macro="" textlink="">
      <xdr:nvSpPr>
        <xdr:cNvPr id="962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2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2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2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910070</xdr:colOff>
      <xdr:row>4</xdr:row>
      <xdr:rowOff>276226</xdr:rowOff>
    </xdr:to>
    <xdr:sp macro="" textlink="">
      <xdr:nvSpPr>
        <xdr:cNvPr id="962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2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910070</xdr:colOff>
      <xdr:row>4</xdr:row>
      <xdr:rowOff>276226</xdr:rowOff>
    </xdr:to>
    <xdr:sp macro="" textlink="">
      <xdr:nvSpPr>
        <xdr:cNvPr id="962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2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2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3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910070</xdr:colOff>
      <xdr:row>4</xdr:row>
      <xdr:rowOff>276226</xdr:rowOff>
    </xdr:to>
    <xdr:sp macro="" textlink="">
      <xdr:nvSpPr>
        <xdr:cNvPr id="963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3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910070</xdr:colOff>
      <xdr:row>4</xdr:row>
      <xdr:rowOff>276226</xdr:rowOff>
    </xdr:to>
    <xdr:sp macro="" textlink="">
      <xdr:nvSpPr>
        <xdr:cNvPr id="963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3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3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3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910070</xdr:colOff>
      <xdr:row>4</xdr:row>
      <xdr:rowOff>276226</xdr:rowOff>
    </xdr:to>
    <xdr:sp macro="" textlink="">
      <xdr:nvSpPr>
        <xdr:cNvPr id="963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3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910070</xdr:colOff>
      <xdr:row>4</xdr:row>
      <xdr:rowOff>276226</xdr:rowOff>
    </xdr:to>
    <xdr:sp macro="" textlink="">
      <xdr:nvSpPr>
        <xdr:cNvPr id="963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4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910070</xdr:colOff>
      <xdr:row>4</xdr:row>
      <xdr:rowOff>238126</xdr:rowOff>
    </xdr:to>
    <xdr:sp macro="" textlink="">
      <xdr:nvSpPr>
        <xdr:cNvPr id="964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1202640</xdr:colOff>
      <xdr:row>4</xdr:row>
      <xdr:rowOff>238126</xdr:rowOff>
    </xdr:to>
    <xdr:sp macro="" textlink="">
      <xdr:nvSpPr>
        <xdr:cNvPr id="96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1126440</xdr:colOff>
      <xdr:row>4</xdr:row>
      <xdr:rowOff>276226</xdr:rowOff>
    </xdr:to>
    <xdr:sp macro="" textlink="">
      <xdr:nvSpPr>
        <xdr:cNvPr id="964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1126440</xdr:colOff>
      <xdr:row>4</xdr:row>
      <xdr:rowOff>238126</xdr:rowOff>
    </xdr:to>
    <xdr:sp macro="" textlink="">
      <xdr:nvSpPr>
        <xdr:cNvPr id="964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1126440</xdr:colOff>
      <xdr:row>4</xdr:row>
      <xdr:rowOff>238126</xdr:rowOff>
    </xdr:to>
    <xdr:sp macro="" textlink="">
      <xdr:nvSpPr>
        <xdr:cNvPr id="964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1202640</xdr:colOff>
      <xdr:row>4</xdr:row>
      <xdr:rowOff>238126</xdr:rowOff>
    </xdr:to>
    <xdr:sp macro="" textlink="">
      <xdr:nvSpPr>
        <xdr:cNvPr id="96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1126440</xdr:colOff>
      <xdr:row>4</xdr:row>
      <xdr:rowOff>276226</xdr:rowOff>
    </xdr:to>
    <xdr:sp macro="" textlink="">
      <xdr:nvSpPr>
        <xdr:cNvPr id="9647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1202640</xdr:colOff>
      <xdr:row>4</xdr:row>
      <xdr:rowOff>238126</xdr:rowOff>
    </xdr:to>
    <xdr:sp macro="" textlink="">
      <xdr:nvSpPr>
        <xdr:cNvPr id="96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1202640</xdr:colOff>
      <xdr:row>4</xdr:row>
      <xdr:rowOff>276226</xdr:rowOff>
    </xdr:to>
    <xdr:sp macro="" textlink="">
      <xdr:nvSpPr>
        <xdr:cNvPr id="9649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1202640</xdr:colOff>
      <xdr:row>4</xdr:row>
      <xdr:rowOff>238126</xdr:rowOff>
    </xdr:to>
    <xdr:sp macro="" textlink="">
      <xdr:nvSpPr>
        <xdr:cNvPr id="96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1202640</xdr:colOff>
      <xdr:row>4</xdr:row>
      <xdr:rowOff>238126</xdr:rowOff>
    </xdr:to>
    <xdr:sp macro="" textlink="">
      <xdr:nvSpPr>
        <xdr:cNvPr id="96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1202640</xdr:colOff>
      <xdr:row>4</xdr:row>
      <xdr:rowOff>238126</xdr:rowOff>
    </xdr:to>
    <xdr:sp macro="" textlink="">
      <xdr:nvSpPr>
        <xdr:cNvPr id="96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1202640</xdr:colOff>
      <xdr:row>4</xdr:row>
      <xdr:rowOff>276226</xdr:rowOff>
    </xdr:to>
    <xdr:sp macro="" textlink="">
      <xdr:nvSpPr>
        <xdr:cNvPr id="9653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1202640</xdr:colOff>
      <xdr:row>4</xdr:row>
      <xdr:rowOff>238126</xdr:rowOff>
    </xdr:to>
    <xdr:sp macro="" textlink="">
      <xdr:nvSpPr>
        <xdr:cNvPr id="96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1126440</xdr:colOff>
      <xdr:row>4</xdr:row>
      <xdr:rowOff>276226</xdr:rowOff>
    </xdr:to>
    <xdr:sp macro="" textlink="">
      <xdr:nvSpPr>
        <xdr:cNvPr id="965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1126440</xdr:colOff>
      <xdr:row>4</xdr:row>
      <xdr:rowOff>238126</xdr:rowOff>
    </xdr:to>
    <xdr:sp macro="" textlink="">
      <xdr:nvSpPr>
        <xdr:cNvPr id="965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1126440</xdr:colOff>
      <xdr:row>4</xdr:row>
      <xdr:rowOff>238126</xdr:rowOff>
    </xdr:to>
    <xdr:sp macro="" textlink="">
      <xdr:nvSpPr>
        <xdr:cNvPr id="965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1202640</xdr:colOff>
      <xdr:row>4</xdr:row>
      <xdr:rowOff>238126</xdr:rowOff>
    </xdr:to>
    <xdr:sp macro="" textlink="">
      <xdr:nvSpPr>
        <xdr:cNvPr id="96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1126440</xdr:colOff>
      <xdr:row>4</xdr:row>
      <xdr:rowOff>276226</xdr:rowOff>
    </xdr:to>
    <xdr:sp macro="" textlink="">
      <xdr:nvSpPr>
        <xdr:cNvPr id="965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1202640</xdr:colOff>
      <xdr:row>4</xdr:row>
      <xdr:rowOff>238126</xdr:rowOff>
    </xdr:to>
    <xdr:sp macro="" textlink="">
      <xdr:nvSpPr>
        <xdr:cNvPr id="96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1202640</xdr:colOff>
      <xdr:row>4</xdr:row>
      <xdr:rowOff>276226</xdr:rowOff>
    </xdr:to>
    <xdr:sp macro="" textlink="">
      <xdr:nvSpPr>
        <xdr:cNvPr id="9661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1202640</xdr:colOff>
      <xdr:row>4</xdr:row>
      <xdr:rowOff>238126</xdr:rowOff>
    </xdr:to>
    <xdr:sp macro="" textlink="">
      <xdr:nvSpPr>
        <xdr:cNvPr id="96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1202640</xdr:colOff>
      <xdr:row>4</xdr:row>
      <xdr:rowOff>238126</xdr:rowOff>
    </xdr:to>
    <xdr:sp macro="" textlink="">
      <xdr:nvSpPr>
        <xdr:cNvPr id="96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1202640</xdr:colOff>
      <xdr:row>4</xdr:row>
      <xdr:rowOff>238126</xdr:rowOff>
    </xdr:to>
    <xdr:sp macro="" textlink="">
      <xdr:nvSpPr>
        <xdr:cNvPr id="96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1202640</xdr:colOff>
      <xdr:row>4</xdr:row>
      <xdr:rowOff>276226</xdr:rowOff>
    </xdr:to>
    <xdr:sp macro="" textlink="">
      <xdr:nvSpPr>
        <xdr:cNvPr id="9665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1202640</xdr:colOff>
      <xdr:row>4</xdr:row>
      <xdr:rowOff>238126</xdr:rowOff>
    </xdr:to>
    <xdr:sp macro="" textlink="">
      <xdr:nvSpPr>
        <xdr:cNvPr id="96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1126440</xdr:colOff>
      <xdr:row>4</xdr:row>
      <xdr:rowOff>276226</xdr:rowOff>
    </xdr:to>
    <xdr:sp macro="" textlink="">
      <xdr:nvSpPr>
        <xdr:cNvPr id="9667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1126440</xdr:colOff>
      <xdr:row>4</xdr:row>
      <xdr:rowOff>238126</xdr:rowOff>
    </xdr:to>
    <xdr:sp macro="" textlink="">
      <xdr:nvSpPr>
        <xdr:cNvPr id="966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1126440</xdr:colOff>
      <xdr:row>4</xdr:row>
      <xdr:rowOff>238126</xdr:rowOff>
    </xdr:to>
    <xdr:sp macro="" textlink="">
      <xdr:nvSpPr>
        <xdr:cNvPr id="966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257175</xdr:rowOff>
    </xdr:from>
    <xdr:to>
      <xdr:col>19</xdr:col>
      <xdr:colOff>1202640</xdr:colOff>
      <xdr:row>4</xdr:row>
      <xdr:rowOff>238126</xdr:rowOff>
    </xdr:to>
    <xdr:sp macro="" textlink="">
      <xdr:nvSpPr>
        <xdr:cNvPr id="96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295275</xdr:rowOff>
    </xdr:from>
    <xdr:to>
      <xdr:col>19</xdr:col>
      <xdr:colOff>1126440</xdr:colOff>
      <xdr:row>4</xdr:row>
      <xdr:rowOff>276226</xdr:rowOff>
    </xdr:to>
    <xdr:sp macro="" textlink="">
      <xdr:nvSpPr>
        <xdr:cNvPr id="967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303901</xdr:rowOff>
    </xdr:from>
    <xdr:to>
      <xdr:col>20</xdr:col>
      <xdr:colOff>49954</xdr:colOff>
      <xdr:row>4</xdr:row>
      <xdr:rowOff>284852</xdr:rowOff>
    </xdr:to>
    <xdr:sp macro="" textlink="">
      <xdr:nvSpPr>
        <xdr:cNvPr id="9672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7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476496</xdr:colOff>
      <xdr:row>4</xdr:row>
      <xdr:rowOff>276226</xdr:rowOff>
    </xdr:to>
    <xdr:sp macro="" textlink="">
      <xdr:nvSpPr>
        <xdr:cNvPr id="967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7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7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7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476496</xdr:colOff>
      <xdr:row>4</xdr:row>
      <xdr:rowOff>276226</xdr:rowOff>
    </xdr:to>
    <xdr:sp macro="" textlink="">
      <xdr:nvSpPr>
        <xdr:cNvPr id="967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7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476496</xdr:colOff>
      <xdr:row>4</xdr:row>
      <xdr:rowOff>276226</xdr:rowOff>
    </xdr:to>
    <xdr:sp macro="" textlink="">
      <xdr:nvSpPr>
        <xdr:cNvPr id="968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8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8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8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476496</xdr:colOff>
      <xdr:row>4</xdr:row>
      <xdr:rowOff>276226</xdr:rowOff>
    </xdr:to>
    <xdr:sp macro="" textlink="">
      <xdr:nvSpPr>
        <xdr:cNvPr id="968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8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476496</xdr:colOff>
      <xdr:row>4</xdr:row>
      <xdr:rowOff>276226</xdr:rowOff>
    </xdr:to>
    <xdr:sp macro="" textlink="">
      <xdr:nvSpPr>
        <xdr:cNvPr id="968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8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8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8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476496</xdr:colOff>
      <xdr:row>4</xdr:row>
      <xdr:rowOff>276226</xdr:rowOff>
    </xdr:to>
    <xdr:sp macro="" textlink="">
      <xdr:nvSpPr>
        <xdr:cNvPr id="969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9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476496</xdr:colOff>
      <xdr:row>4</xdr:row>
      <xdr:rowOff>276226</xdr:rowOff>
    </xdr:to>
    <xdr:sp macro="" textlink="">
      <xdr:nvSpPr>
        <xdr:cNvPr id="969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9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9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9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476496</xdr:colOff>
      <xdr:row>4</xdr:row>
      <xdr:rowOff>276226</xdr:rowOff>
    </xdr:to>
    <xdr:sp macro="" textlink="">
      <xdr:nvSpPr>
        <xdr:cNvPr id="969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9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476496</xdr:colOff>
      <xdr:row>4</xdr:row>
      <xdr:rowOff>276226</xdr:rowOff>
    </xdr:to>
    <xdr:sp macro="" textlink="">
      <xdr:nvSpPr>
        <xdr:cNvPr id="969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69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70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70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476496</xdr:colOff>
      <xdr:row>4</xdr:row>
      <xdr:rowOff>276226</xdr:rowOff>
    </xdr:to>
    <xdr:sp macro="" textlink="">
      <xdr:nvSpPr>
        <xdr:cNvPr id="970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70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476496</xdr:colOff>
      <xdr:row>4</xdr:row>
      <xdr:rowOff>276226</xdr:rowOff>
    </xdr:to>
    <xdr:sp macro="" textlink="">
      <xdr:nvSpPr>
        <xdr:cNvPr id="970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70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70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476496</xdr:colOff>
      <xdr:row>4</xdr:row>
      <xdr:rowOff>238126</xdr:rowOff>
    </xdr:to>
    <xdr:sp macro="" textlink="">
      <xdr:nvSpPr>
        <xdr:cNvPr id="97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476496</xdr:colOff>
      <xdr:row>4</xdr:row>
      <xdr:rowOff>276226</xdr:rowOff>
    </xdr:to>
    <xdr:sp macro="" textlink="">
      <xdr:nvSpPr>
        <xdr:cNvPr id="970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933802</xdr:colOff>
      <xdr:row>4</xdr:row>
      <xdr:rowOff>238126</xdr:rowOff>
    </xdr:to>
    <xdr:sp macro="" textlink="">
      <xdr:nvSpPr>
        <xdr:cNvPr id="970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808001</xdr:colOff>
      <xdr:row>4</xdr:row>
      <xdr:rowOff>276226</xdr:rowOff>
    </xdr:to>
    <xdr:sp macro="" textlink="">
      <xdr:nvSpPr>
        <xdr:cNvPr id="9710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808001</xdr:colOff>
      <xdr:row>4</xdr:row>
      <xdr:rowOff>238126</xdr:rowOff>
    </xdr:to>
    <xdr:sp macro="" textlink="">
      <xdr:nvSpPr>
        <xdr:cNvPr id="9711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808001</xdr:colOff>
      <xdr:row>4</xdr:row>
      <xdr:rowOff>238126</xdr:rowOff>
    </xdr:to>
    <xdr:sp macro="" textlink="">
      <xdr:nvSpPr>
        <xdr:cNvPr id="9712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933802</xdr:colOff>
      <xdr:row>4</xdr:row>
      <xdr:rowOff>238126</xdr:rowOff>
    </xdr:to>
    <xdr:sp macro="" textlink="">
      <xdr:nvSpPr>
        <xdr:cNvPr id="971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808001</xdr:colOff>
      <xdr:row>4</xdr:row>
      <xdr:rowOff>276226</xdr:rowOff>
    </xdr:to>
    <xdr:sp macro="" textlink="">
      <xdr:nvSpPr>
        <xdr:cNvPr id="9714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964405</xdr:colOff>
      <xdr:row>4</xdr:row>
      <xdr:rowOff>238126</xdr:rowOff>
    </xdr:to>
    <xdr:sp macro="" textlink="">
      <xdr:nvSpPr>
        <xdr:cNvPr id="9715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914752</xdr:colOff>
      <xdr:row>4</xdr:row>
      <xdr:rowOff>276226</xdr:rowOff>
    </xdr:to>
    <xdr:sp macro="" textlink="">
      <xdr:nvSpPr>
        <xdr:cNvPr id="9716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914752</xdr:colOff>
      <xdr:row>4</xdr:row>
      <xdr:rowOff>238126</xdr:rowOff>
    </xdr:to>
    <xdr:sp macro="" textlink="">
      <xdr:nvSpPr>
        <xdr:cNvPr id="9717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914752</xdr:colOff>
      <xdr:row>4</xdr:row>
      <xdr:rowOff>238126</xdr:rowOff>
    </xdr:to>
    <xdr:sp macro="" textlink="">
      <xdr:nvSpPr>
        <xdr:cNvPr id="9718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964405</xdr:colOff>
      <xdr:row>4</xdr:row>
      <xdr:rowOff>238126</xdr:rowOff>
    </xdr:to>
    <xdr:sp macro="" textlink="">
      <xdr:nvSpPr>
        <xdr:cNvPr id="9719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914752</xdr:colOff>
      <xdr:row>4</xdr:row>
      <xdr:rowOff>276226</xdr:rowOff>
    </xdr:to>
    <xdr:sp macro="" textlink="">
      <xdr:nvSpPr>
        <xdr:cNvPr id="9720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933802</xdr:colOff>
      <xdr:row>4</xdr:row>
      <xdr:rowOff>238126</xdr:rowOff>
    </xdr:to>
    <xdr:sp macro="" textlink="">
      <xdr:nvSpPr>
        <xdr:cNvPr id="972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808001</xdr:colOff>
      <xdr:row>4</xdr:row>
      <xdr:rowOff>276226</xdr:rowOff>
    </xdr:to>
    <xdr:sp macro="" textlink="">
      <xdr:nvSpPr>
        <xdr:cNvPr id="9722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808001</xdr:colOff>
      <xdr:row>4</xdr:row>
      <xdr:rowOff>238126</xdr:rowOff>
    </xdr:to>
    <xdr:sp macro="" textlink="">
      <xdr:nvSpPr>
        <xdr:cNvPr id="9723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808001</xdr:colOff>
      <xdr:row>4</xdr:row>
      <xdr:rowOff>238126</xdr:rowOff>
    </xdr:to>
    <xdr:sp macro="" textlink="">
      <xdr:nvSpPr>
        <xdr:cNvPr id="9724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933802</xdr:colOff>
      <xdr:row>4</xdr:row>
      <xdr:rowOff>238126</xdr:rowOff>
    </xdr:to>
    <xdr:sp macro="" textlink="">
      <xdr:nvSpPr>
        <xdr:cNvPr id="972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808001</xdr:colOff>
      <xdr:row>4</xdr:row>
      <xdr:rowOff>276226</xdr:rowOff>
    </xdr:to>
    <xdr:sp macro="" textlink="">
      <xdr:nvSpPr>
        <xdr:cNvPr id="9726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964405</xdr:colOff>
      <xdr:row>4</xdr:row>
      <xdr:rowOff>238126</xdr:rowOff>
    </xdr:to>
    <xdr:sp macro="" textlink="">
      <xdr:nvSpPr>
        <xdr:cNvPr id="9727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914752</xdr:colOff>
      <xdr:row>4</xdr:row>
      <xdr:rowOff>276226</xdr:rowOff>
    </xdr:to>
    <xdr:sp macro="" textlink="">
      <xdr:nvSpPr>
        <xdr:cNvPr id="9728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914752</xdr:colOff>
      <xdr:row>4</xdr:row>
      <xdr:rowOff>238126</xdr:rowOff>
    </xdr:to>
    <xdr:sp macro="" textlink="">
      <xdr:nvSpPr>
        <xdr:cNvPr id="9729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914752</xdr:colOff>
      <xdr:row>4</xdr:row>
      <xdr:rowOff>238126</xdr:rowOff>
    </xdr:to>
    <xdr:sp macro="" textlink="">
      <xdr:nvSpPr>
        <xdr:cNvPr id="9730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964405</xdr:colOff>
      <xdr:row>4</xdr:row>
      <xdr:rowOff>238126</xdr:rowOff>
    </xdr:to>
    <xdr:sp macro="" textlink="">
      <xdr:nvSpPr>
        <xdr:cNvPr id="9731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914752</xdr:colOff>
      <xdr:row>4</xdr:row>
      <xdr:rowOff>276226</xdr:rowOff>
    </xdr:to>
    <xdr:sp macro="" textlink="">
      <xdr:nvSpPr>
        <xdr:cNvPr id="9732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933802</xdr:colOff>
      <xdr:row>4</xdr:row>
      <xdr:rowOff>238126</xdr:rowOff>
    </xdr:to>
    <xdr:sp macro="" textlink="">
      <xdr:nvSpPr>
        <xdr:cNvPr id="973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808001</xdr:colOff>
      <xdr:row>4</xdr:row>
      <xdr:rowOff>276226</xdr:rowOff>
    </xdr:to>
    <xdr:sp macro="" textlink="">
      <xdr:nvSpPr>
        <xdr:cNvPr id="9734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933802</xdr:colOff>
      <xdr:row>4</xdr:row>
      <xdr:rowOff>238126</xdr:rowOff>
    </xdr:to>
    <xdr:sp macro="" textlink="">
      <xdr:nvSpPr>
        <xdr:cNvPr id="973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964405</xdr:colOff>
      <xdr:row>4</xdr:row>
      <xdr:rowOff>238126</xdr:rowOff>
    </xdr:to>
    <xdr:sp macro="" textlink="">
      <xdr:nvSpPr>
        <xdr:cNvPr id="9736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914752</xdr:colOff>
      <xdr:row>4</xdr:row>
      <xdr:rowOff>276226</xdr:rowOff>
    </xdr:to>
    <xdr:sp macro="" textlink="">
      <xdr:nvSpPr>
        <xdr:cNvPr id="9737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3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476495</xdr:colOff>
      <xdr:row>4</xdr:row>
      <xdr:rowOff>276226</xdr:rowOff>
    </xdr:to>
    <xdr:sp macro="" textlink="">
      <xdr:nvSpPr>
        <xdr:cNvPr id="973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4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4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4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476495</xdr:colOff>
      <xdr:row>4</xdr:row>
      <xdr:rowOff>276226</xdr:rowOff>
    </xdr:to>
    <xdr:sp macro="" textlink="">
      <xdr:nvSpPr>
        <xdr:cNvPr id="974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4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476495</xdr:colOff>
      <xdr:row>4</xdr:row>
      <xdr:rowOff>276226</xdr:rowOff>
    </xdr:to>
    <xdr:sp macro="" textlink="">
      <xdr:nvSpPr>
        <xdr:cNvPr id="974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4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4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4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476495</xdr:colOff>
      <xdr:row>4</xdr:row>
      <xdr:rowOff>276226</xdr:rowOff>
    </xdr:to>
    <xdr:sp macro="" textlink="">
      <xdr:nvSpPr>
        <xdr:cNvPr id="974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5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476495</xdr:colOff>
      <xdr:row>4</xdr:row>
      <xdr:rowOff>276226</xdr:rowOff>
    </xdr:to>
    <xdr:sp macro="" textlink="">
      <xdr:nvSpPr>
        <xdr:cNvPr id="975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5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5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5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476495</xdr:colOff>
      <xdr:row>4</xdr:row>
      <xdr:rowOff>276226</xdr:rowOff>
    </xdr:to>
    <xdr:sp macro="" textlink="">
      <xdr:nvSpPr>
        <xdr:cNvPr id="975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5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476495</xdr:colOff>
      <xdr:row>4</xdr:row>
      <xdr:rowOff>276226</xdr:rowOff>
    </xdr:to>
    <xdr:sp macro="" textlink="">
      <xdr:nvSpPr>
        <xdr:cNvPr id="975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5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5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6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476495</xdr:colOff>
      <xdr:row>4</xdr:row>
      <xdr:rowOff>276226</xdr:rowOff>
    </xdr:to>
    <xdr:sp macro="" textlink="">
      <xdr:nvSpPr>
        <xdr:cNvPr id="976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6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476495</xdr:colOff>
      <xdr:row>4</xdr:row>
      <xdr:rowOff>276226</xdr:rowOff>
    </xdr:to>
    <xdr:sp macro="" textlink="">
      <xdr:nvSpPr>
        <xdr:cNvPr id="976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6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6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476495</xdr:colOff>
      <xdr:row>4</xdr:row>
      <xdr:rowOff>276226</xdr:rowOff>
    </xdr:to>
    <xdr:sp macro="" textlink="">
      <xdr:nvSpPr>
        <xdr:cNvPr id="976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6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476495</xdr:colOff>
      <xdr:row>4</xdr:row>
      <xdr:rowOff>276226</xdr:rowOff>
    </xdr:to>
    <xdr:sp macro="" textlink="">
      <xdr:nvSpPr>
        <xdr:cNvPr id="976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476495</xdr:colOff>
      <xdr:row>4</xdr:row>
      <xdr:rowOff>238126</xdr:rowOff>
    </xdr:to>
    <xdr:sp macro="" textlink="">
      <xdr:nvSpPr>
        <xdr:cNvPr id="977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695433</xdr:colOff>
      <xdr:row>4</xdr:row>
      <xdr:rowOff>238126</xdr:rowOff>
    </xdr:to>
    <xdr:sp macro="" textlink="">
      <xdr:nvSpPr>
        <xdr:cNvPr id="977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600183</xdr:colOff>
      <xdr:row>4</xdr:row>
      <xdr:rowOff>276226</xdr:rowOff>
    </xdr:to>
    <xdr:sp macro="" textlink="">
      <xdr:nvSpPr>
        <xdr:cNvPr id="9772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600183</xdr:colOff>
      <xdr:row>4</xdr:row>
      <xdr:rowOff>238126</xdr:rowOff>
    </xdr:to>
    <xdr:sp macro="" textlink="">
      <xdr:nvSpPr>
        <xdr:cNvPr id="977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600183</xdr:colOff>
      <xdr:row>4</xdr:row>
      <xdr:rowOff>238126</xdr:rowOff>
    </xdr:to>
    <xdr:sp macro="" textlink="">
      <xdr:nvSpPr>
        <xdr:cNvPr id="977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695433</xdr:colOff>
      <xdr:row>4</xdr:row>
      <xdr:rowOff>238126</xdr:rowOff>
    </xdr:to>
    <xdr:sp macro="" textlink="">
      <xdr:nvSpPr>
        <xdr:cNvPr id="977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600183</xdr:colOff>
      <xdr:row>4</xdr:row>
      <xdr:rowOff>276226</xdr:rowOff>
    </xdr:to>
    <xdr:sp macro="" textlink="">
      <xdr:nvSpPr>
        <xdr:cNvPr id="9776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771633</xdr:colOff>
      <xdr:row>4</xdr:row>
      <xdr:rowOff>238126</xdr:rowOff>
    </xdr:to>
    <xdr:sp macro="" textlink="">
      <xdr:nvSpPr>
        <xdr:cNvPr id="9777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676383</xdr:colOff>
      <xdr:row>4</xdr:row>
      <xdr:rowOff>276226</xdr:rowOff>
    </xdr:to>
    <xdr:sp macro="" textlink="">
      <xdr:nvSpPr>
        <xdr:cNvPr id="9778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676383</xdr:colOff>
      <xdr:row>4</xdr:row>
      <xdr:rowOff>238126</xdr:rowOff>
    </xdr:to>
    <xdr:sp macro="" textlink="">
      <xdr:nvSpPr>
        <xdr:cNvPr id="9779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676383</xdr:colOff>
      <xdr:row>4</xdr:row>
      <xdr:rowOff>238126</xdr:rowOff>
    </xdr:to>
    <xdr:sp macro="" textlink="">
      <xdr:nvSpPr>
        <xdr:cNvPr id="9780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771633</xdr:colOff>
      <xdr:row>4</xdr:row>
      <xdr:rowOff>238126</xdr:rowOff>
    </xdr:to>
    <xdr:sp macro="" textlink="">
      <xdr:nvSpPr>
        <xdr:cNvPr id="9781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676383</xdr:colOff>
      <xdr:row>4</xdr:row>
      <xdr:rowOff>276226</xdr:rowOff>
    </xdr:to>
    <xdr:sp macro="" textlink="">
      <xdr:nvSpPr>
        <xdr:cNvPr id="9782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695433</xdr:colOff>
      <xdr:row>4</xdr:row>
      <xdr:rowOff>238126</xdr:rowOff>
    </xdr:to>
    <xdr:sp macro="" textlink="">
      <xdr:nvSpPr>
        <xdr:cNvPr id="978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600183</xdr:colOff>
      <xdr:row>4</xdr:row>
      <xdr:rowOff>276226</xdr:rowOff>
    </xdr:to>
    <xdr:sp macro="" textlink="">
      <xdr:nvSpPr>
        <xdr:cNvPr id="9784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600183</xdr:colOff>
      <xdr:row>4</xdr:row>
      <xdr:rowOff>238126</xdr:rowOff>
    </xdr:to>
    <xdr:sp macro="" textlink="">
      <xdr:nvSpPr>
        <xdr:cNvPr id="978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600183</xdr:colOff>
      <xdr:row>4</xdr:row>
      <xdr:rowOff>238126</xdr:rowOff>
    </xdr:to>
    <xdr:sp macro="" textlink="">
      <xdr:nvSpPr>
        <xdr:cNvPr id="978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695433</xdr:colOff>
      <xdr:row>4</xdr:row>
      <xdr:rowOff>238126</xdr:rowOff>
    </xdr:to>
    <xdr:sp macro="" textlink="">
      <xdr:nvSpPr>
        <xdr:cNvPr id="978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600183</xdr:colOff>
      <xdr:row>4</xdr:row>
      <xdr:rowOff>276226</xdr:rowOff>
    </xdr:to>
    <xdr:sp macro="" textlink="">
      <xdr:nvSpPr>
        <xdr:cNvPr id="9788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771633</xdr:colOff>
      <xdr:row>4</xdr:row>
      <xdr:rowOff>238126</xdr:rowOff>
    </xdr:to>
    <xdr:sp macro="" textlink="">
      <xdr:nvSpPr>
        <xdr:cNvPr id="9789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676383</xdr:colOff>
      <xdr:row>4</xdr:row>
      <xdr:rowOff>276226</xdr:rowOff>
    </xdr:to>
    <xdr:sp macro="" textlink="">
      <xdr:nvSpPr>
        <xdr:cNvPr id="9790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676383</xdr:colOff>
      <xdr:row>4</xdr:row>
      <xdr:rowOff>238126</xdr:rowOff>
    </xdr:to>
    <xdr:sp macro="" textlink="">
      <xdr:nvSpPr>
        <xdr:cNvPr id="9791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676383</xdr:colOff>
      <xdr:row>4</xdr:row>
      <xdr:rowOff>238126</xdr:rowOff>
    </xdr:to>
    <xdr:sp macro="" textlink="">
      <xdr:nvSpPr>
        <xdr:cNvPr id="9792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771633</xdr:colOff>
      <xdr:row>4</xdr:row>
      <xdr:rowOff>238126</xdr:rowOff>
    </xdr:to>
    <xdr:sp macro="" textlink="">
      <xdr:nvSpPr>
        <xdr:cNvPr id="9793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676383</xdr:colOff>
      <xdr:row>4</xdr:row>
      <xdr:rowOff>276226</xdr:rowOff>
    </xdr:to>
    <xdr:sp macro="" textlink="">
      <xdr:nvSpPr>
        <xdr:cNvPr id="9794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695433</xdr:colOff>
      <xdr:row>4</xdr:row>
      <xdr:rowOff>238126</xdr:rowOff>
    </xdr:to>
    <xdr:sp macro="" textlink="">
      <xdr:nvSpPr>
        <xdr:cNvPr id="979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600183</xdr:colOff>
      <xdr:row>4</xdr:row>
      <xdr:rowOff>276226</xdr:rowOff>
    </xdr:to>
    <xdr:sp macro="" textlink="">
      <xdr:nvSpPr>
        <xdr:cNvPr id="9796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600183</xdr:colOff>
      <xdr:row>4</xdr:row>
      <xdr:rowOff>238126</xdr:rowOff>
    </xdr:to>
    <xdr:sp macro="" textlink="">
      <xdr:nvSpPr>
        <xdr:cNvPr id="979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600183</xdr:colOff>
      <xdr:row>4</xdr:row>
      <xdr:rowOff>238126</xdr:rowOff>
    </xdr:to>
    <xdr:sp macro="" textlink="">
      <xdr:nvSpPr>
        <xdr:cNvPr id="979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695433</xdr:colOff>
      <xdr:row>4</xdr:row>
      <xdr:rowOff>238126</xdr:rowOff>
    </xdr:to>
    <xdr:sp macro="" textlink="">
      <xdr:nvSpPr>
        <xdr:cNvPr id="979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771633</xdr:colOff>
      <xdr:row>4</xdr:row>
      <xdr:rowOff>238126</xdr:rowOff>
    </xdr:to>
    <xdr:sp macro="" textlink="">
      <xdr:nvSpPr>
        <xdr:cNvPr id="9800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676383</xdr:colOff>
      <xdr:row>4</xdr:row>
      <xdr:rowOff>276226</xdr:rowOff>
    </xdr:to>
    <xdr:sp macro="" textlink="">
      <xdr:nvSpPr>
        <xdr:cNvPr id="9801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80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80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80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81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81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81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82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82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82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83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83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8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83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265075</xdr:colOff>
      <xdr:row>4</xdr:row>
      <xdr:rowOff>238126</xdr:rowOff>
    </xdr:to>
    <xdr:sp macro="" textlink="">
      <xdr:nvSpPr>
        <xdr:cNvPr id="983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179350</xdr:colOff>
      <xdr:row>4</xdr:row>
      <xdr:rowOff>276226</xdr:rowOff>
    </xdr:to>
    <xdr:sp macro="" textlink="">
      <xdr:nvSpPr>
        <xdr:cNvPr id="983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179350</xdr:colOff>
      <xdr:row>4</xdr:row>
      <xdr:rowOff>238126</xdr:rowOff>
    </xdr:to>
    <xdr:sp macro="" textlink="">
      <xdr:nvSpPr>
        <xdr:cNvPr id="984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179350</xdr:colOff>
      <xdr:row>4</xdr:row>
      <xdr:rowOff>238126</xdr:rowOff>
    </xdr:to>
    <xdr:sp macro="" textlink="">
      <xdr:nvSpPr>
        <xdr:cNvPr id="984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265075</xdr:colOff>
      <xdr:row>4</xdr:row>
      <xdr:rowOff>238126</xdr:rowOff>
    </xdr:to>
    <xdr:sp macro="" textlink="">
      <xdr:nvSpPr>
        <xdr:cNvPr id="984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179350</xdr:colOff>
      <xdr:row>4</xdr:row>
      <xdr:rowOff>276226</xdr:rowOff>
    </xdr:to>
    <xdr:sp macro="" textlink="">
      <xdr:nvSpPr>
        <xdr:cNvPr id="984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265075</xdr:colOff>
      <xdr:row>4</xdr:row>
      <xdr:rowOff>238126</xdr:rowOff>
    </xdr:to>
    <xdr:sp macro="" textlink="">
      <xdr:nvSpPr>
        <xdr:cNvPr id="984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255550</xdr:colOff>
      <xdr:row>4</xdr:row>
      <xdr:rowOff>276226</xdr:rowOff>
    </xdr:to>
    <xdr:sp macro="" textlink="">
      <xdr:nvSpPr>
        <xdr:cNvPr id="984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255550</xdr:colOff>
      <xdr:row>4</xdr:row>
      <xdr:rowOff>238126</xdr:rowOff>
    </xdr:to>
    <xdr:sp macro="" textlink="">
      <xdr:nvSpPr>
        <xdr:cNvPr id="984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255550</xdr:colOff>
      <xdr:row>4</xdr:row>
      <xdr:rowOff>238126</xdr:rowOff>
    </xdr:to>
    <xdr:sp macro="" textlink="">
      <xdr:nvSpPr>
        <xdr:cNvPr id="984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265075</xdr:colOff>
      <xdr:row>4</xdr:row>
      <xdr:rowOff>238126</xdr:rowOff>
    </xdr:to>
    <xdr:sp macro="" textlink="">
      <xdr:nvSpPr>
        <xdr:cNvPr id="984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255550</xdr:colOff>
      <xdr:row>4</xdr:row>
      <xdr:rowOff>276226</xdr:rowOff>
    </xdr:to>
    <xdr:sp macro="" textlink="">
      <xdr:nvSpPr>
        <xdr:cNvPr id="984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265075</xdr:colOff>
      <xdr:row>4</xdr:row>
      <xdr:rowOff>238126</xdr:rowOff>
    </xdr:to>
    <xdr:sp macro="" textlink="">
      <xdr:nvSpPr>
        <xdr:cNvPr id="985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179350</xdr:colOff>
      <xdr:row>4</xdr:row>
      <xdr:rowOff>276226</xdr:rowOff>
    </xdr:to>
    <xdr:sp macro="" textlink="">
      <xdr:nvSpPr>
        <xdr:cNvPr id="985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179350</xdr:colOff>
      <xdr:row>4</xdr:row>
      <xdr:rowOff>238126</xdr:rowOff>
    </xdr:to>
    <xdr:sp macro="" textlink="">
      <xdr:nvSpPr>
        <xdr:cNvPr id="985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179350</xdr:colOff>
      <xdr:row>4</xdr:row>
      <xdr:rowOff>238126</xdr:rowOff>
    </xdr:to>
    <xdr:sp macro="" textlink="">
      <xdr:nvSpPr>
        <xdr:cNvPr id="985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265075</xdr:colOff>
      <xdr:row>4</xdr:row>
      <xdr:rowOff>238126</xdr:rowOff>
    </xdr:to>
    <xdr:sp macro="" textlink="">
      <xdr:nvSpPr>
        <xdr:cNvPr id="985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179350</xdr:colOff>
      <xdr:row>4</xdr:row>
      <xdr:rowOff>276226</xdr:rowOff>
    </xdr:to>
    <xdr:sp macro="" textlink="">
      <xdr:nvSpPr>
        <xdr:cNvPr id="985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265075</xdr:colOff>
      <xdr:row>4</xdr:row>
      <xdr:rowOff>238126</xdr:rowOff>
    </xdr:to>
    <xdr:sp macro="" textlink="">
      <xdr:nvSpPr>
        <xdr:cNvPr id="985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255550</xdr:colOff>
      <xdr:row>4</xdr:row>
      <xdr:rowOff>276226</xdr:rowOff>
    </xdr:to>
    <xdr:sp macro="" textlink="">
      <xdr:nvSpPr>
        <xdr:cNvPr id="985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255550</xdr:colOff>
      <xdr:row>4</xdr:row>
      <xdr:rowOff>238126</xdr:rowOff>
    </xdr:to>
    <xdr:sp macro="" textlink="">
      <xdr:nvSpPr>
        <xdr:cNvPr id="985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255550</xdr:colOff>
      <xdr:row>4</xdr:row>
      <xdr:rowOff>238126</xdr:rowOff>
    </xdr:to>
    <xdr:sp macro="" textlink="">
      <xdr:nvSpPr>
        <xdr:cNvPr id="985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265075</xdr:colOff>
      <xdr:row>4</xdr:row>
      <xdr:rowOff>238126</xdr:rowOff>
    </xdr:to>
    <xdr:sp macro="" textlink="">
      <xdr:nvSpPr>
        <xdr:cNvPr id="986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255550</xdr:colOff>
      <xdr:row>4</xdr:row>
      <xdr:rowOff>276226</xdr:rowOff>
    </xdr:to>
    <xdr:sp macro="" textlink="">
      <xdr:nvSpPr>
        <xdr:cNvPr id="986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265075</xdr:colOff>
      <xdr:row>4</xdr:row>
      <xdr:rowOff>238126</xdr:rowOff>
    </xdr:to>
    <xdr:sp macro="" textlink="">
      <xdr:nvSpPr>
        <xdr:cNvPr id="986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179350</xdr:colOff>
      <xdr:row>4</xdr:row>
      <xdr:rowOff>276226</xdr:rowOff>
    </xdr:to>
    <xdr:sp macro="" textlink="">
      <xdr:nvSpPr>
        <xdr:cNvPr id="986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179350</xdr:colOff>
      <xdr:row>4</xdr:row>
      <xdr:rowOff>238126</xdr:rowOff>
    </xdr:to>
    <xdr:sp macro="" textlink="">
      <xdr:nvSpPr>
        <xdr:cNvPr id="986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179350</xdr:colOff>
      <xdr:row>4</xdr:row>
      <xdr:rowOff>238126</xdr:rowOff>
    </xdr:to>
    <xdr:sp macro="" textlink="">
      <xdr:nvSpPr>
        <xdr:cNvPr id="986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265075</xdr:colOff>
      <xdr:row>4</xdr:row>
      <xdr:rowOff>238126</xdr:rowOff>
    </xdr:to>
    <xdr:sp macro="" textlink="">
      <xdr:nvSpPr>
        <xdr:cNvPr id="986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179350</xdr:colOff>
      <xdr:row>4</xdr:row>
      <xdr:rowOff>276226</xdr:rowOff>
    </xdr:to>
    <xdr:sp macro="" textlink="">
      <xdr:nvSpPr>
        <xdr:cNvPr id="986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265075</xdr:colOff>
      <xdr:row>4</xdr:row>
      <xdr:rowOff>238126</xdr:rowOff>
    </xdr:to>
    <xdr:sp macro="" textlink="">
      <xdr:nvSpPr>
        <xdr:cNvPr id="986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255550</xdr:colOff>
      <xdr:row>4</xdr:row>
      <xdr:rowOff>276226</xdr:rowOff>
    </xdr:to>
    <xdr:sp macro="" textlink="">
      <xdr:nvSpPr>
        <xdr:cNvPr id="986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255550</xdr:colOff>
      <xdr:row>4</xdr:row>
      <xdr:rowOff>238126</xdr:rowOff>
    </xdr:to>
    <xdr:sp macro="" textlink="">
      <xdr:nvSpPr>
        <xdr:cNvPr id="987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255550</xdr:colOff>
      <xdr:row>4</xdr:row>
      <xdr:rowOff>238126</xdr:rowOff>
    </xdr:to>
    <xdr:sp macro="" textlink="">
      <xdr:nvSpPr>
        <xdr:cNvPr id="987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265075</xdr:colOff>
      <xdr:row>4</xdr:row>
      <xdr:rowOff>238126</xdr:rowOff>
    </xdr:to>
    <xdr:sp macro="" textlink="">
      <xdr:nvSpPr>
        <xdr:cNvPr id="987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7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1241742</xdr:colOff>
      <xdr:row>4</xdr:row>
      <xdr:rowOff>276226</xdr:rowOff>
    </xdr:to>
    <xdr:sp macro="" textlink="">
      <xdr:nvSpPr>
        <xdr:cNvPr id="987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7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7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7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1241742</xdr:colOff>
      <xdr:row>4</xdr:row>
      <xdr:rowOff>276226</xdr:rowOff>
    </xdr:to>
    <xdr:sp macro="" textlink="">
      <xdr:nvSpPr>
        <xdr:cNvPr id="987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7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1241742</xdr:colOff>
      <xdr:row>4</xdr:row>
      <xdr:rowOff>276226</xdr:rowOff>
    </xdr:to>
    <xdr:sp macro="" textlink="">
      <xdr:nvSpPr>
        <xdr:cNvPr id="988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8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8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8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1241742</xdr:colOff>
      <xdr:row>4</xdr:row>
      <xdr:rowOff>276226</xdr:rowOff>
    </xdr:to>
    <xdr:sp macro="" textlink="">
      <xdr:nvSpPr>
        <xdr:cNvPr id="988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8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1241742</xdr:colOff>
      <xdr:row>4</xdr:row>
      <xdr:rowOff>276226</xdr:rowOff>
    </xdr:to>
    <xdr:sp macro="" textlink="">
      <xdr:nvSpPr>
        <xdr:cNvPr id="988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8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8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8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1241742</xdr:colOff>
      <xdr:row>4</xdr:row>
      <xdr:rowOff>276226</xdr:rowOff>
    </xdr:to>
    <xdr:sp macro="" textlink="">
      <xdr:nvSpPr>
        <xdr:cNvPr id="989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9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1241742</xdr:colOff>
      <xdr:row>4</xdr:row>
      <xdr:rowOff>276226</xdr:rowOff>
    </xdr:to>
    <xdr:sp macro="" textlink="">
      <xdr:nvSpPr>
        <xdr:cNvPr id="989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9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9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9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1241742</xdr:colOff>
      <xdr:row>4</xdr:row>
      <xdr:rowOff>276226</xdr:rowOff>
    </xdr:to>
    <xdr:sp macro="" textlink="">
      <xdr:nvSpPr>
        <xdr:cNvPr id="989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9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1241742</xdr:colOff>
      <xdr:row>4</xdr:row>
      <xdr:rowOff>276226</xdr:rowOff>
    </xdr:to>
    <xdr:sp macro="" textlink="">
      <xdr:nvSpPr>
        <xdr:cNvPr id="989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89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90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90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1241742</xdr:colOff>
      <xdr:row>4</xdr:row>
      <xdr:rowOff>276226</xdr:rowOff>
    </xdr:to>
    <xdr:sp macro="" textlink="">
      <xdr:nvSpPr>
        <xdr:cNvPr id="990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90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1241742</xdr:colOff>
      <xdr:row>4</xdr:row>
      <xdr:rowOff>276226</xdr:rowOff>
    </xdr:to>
    <xdr:sp macro="" textlink="">
      <xdr:nvSpPr>
        <xdr:cNvPr id="990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90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90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1241742</xdr:colOff>
      <xdr:row>4</xdr:row>
      <xdr:rowOff>238126</xdr:rowOff>
    </xdr:to>
    <xdr:sp macro="" textlink="">
      <xdr:nvSpPr>
        <xdr:cNvPr id="990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1241742</xdr:colOff>
      <xdr:row>4</xdr:row>
      <xdr:rowOff>276226</xdr:rowOff>
    </xdr:to>
    <xdr:sp macro="" textlink="">
      <xdr:nvSpPr>
        <xdr:cNvPr id="990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1204510</xdr:colOff>
      <xdr:row>4</xdr:row>
      <xdr:rowOff>276226</xdr:rowOff>
    </xdr:to>
    <xdr:sp macro="" textlink="">
      <xdr:nvSpPr>
        <xdr:cNvPr id="991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1204510</xdr:colOff>
      <xdr:row>4</xdr:row>
      <xdr:rowOff>276226</xdr:rowOff>
    </xdr:to>
    <xdr:sp macro="" textlink="">
      <xdr:nvSpPr>
        <xdr:cNvPr id="991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1204510</xdr:colOff>
      <xdr:row>4</xdr:row>
      <xdr:rowOff>276226</xdr:rowOff>
    </xdr:to>
    <xdr:sp macro="" textlink="">
      <xdr:nvSpPr>
        <xdr:cNvPr id="991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1204510</xdr:colOff>
      <xdr:row>4</xdr:row>
      <xdr:rowOff>276226</xdr:rowOff>
    </xdr:to>
    <xdr:sp macro="" textlink="">
      <xdr:nvSpPr>
        <xdr:cNvPr id="992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1204510</xdr:colOff>
      <xdr:row>4</xdr:row>
      <xdr:rowOff>276226</xdr:rowOff>
    </xdr:to>
    <xdr:sp macro="" textlink="">
      <xdr:nvSpPr>
        <xdr:cNvPr id="992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1204510</xdr:colOff>
      <xdr:row>4</xdr:row>
      <xdr:rowOff>276226</xdr:rowOff>
    </xdr:to>
    <xdr:sp macro="" textlink="">
      <xdr:nvSpPr>
        <xdr:cNvPr id="992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1204510</xdr:colOff>
      <xdr:row>4</xdr:row>
      <xdr:rowOff>276226</xdr:rowOff>
    </xdr:to>
    <xdr:sp macro="" textlink="">
      <xdr:nvSpPr>
        <xdr:cNvPr id="992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1204510</xdr:colOff>
      <xdr:row>4</xdr:row>
      <xdr:rowOff>276226</xdr:rowOff>
    </xdr:to>
    <xdr:sp macro="" textlink="">
      <xdr:nvSpPr>
        <xdr:cNvPr id="993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1204510</xdr:colOff>
      <xdr:row>4</xdr:row>
      <xdr:rowOff>276226</xdr:rowOff>
    </xdr:to>
    <xdr:sp macro="" textlink="">
      <xdr:nvSpPr>
        <xdr:cNvPr id="993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1204510</xdr:colOff>
      <xdr:row>4</xdr:row>
      <xdr:rowOff>276226</xdr:rowOff>
    </xdr:to>
    <xdr:sp macro="" textlink="">
      <xdr:nvSpPr>
        <xdr:cNvPr id="993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1204510</xdr:colOff>
      <xdr:row>4</xdr:row>
      <xdr:rowOff>276226</xdr:rowOff>
    </xdr:to>
    <xdr:sp macro="" textlink="">
      <xdr:nvSpPr>
        <xdr:cNvPr id="994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1204510</xdr:colOff>
      <xdr:row>4</xdr:row>
      <xdr:rowOff>238126</xdr:rowOff>
    </xdr:to>
    <xdr:sp macro="" textlink="">
      <xdr:nvSpPr>
        <xdr:cNvPr id="99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1204510</xdr:colOff>
      <xdr:row>4</xdr:row>
      <xdr:rowOff>276226</xdr:rowOff>
    </xdr:to>
    <xdr:sp macro="" textlink="">
      <xdr:nvSpPr>
        <xdr:cNvPr id="994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274602</xdr:colOff>
      <xdr:row>4</xdr:row>
      <xdr:rowOff>238126</xdr:rowOff>
    </xdr:to>
    <xdr:sp macro="" textlink="">
      <xdr:nvSpPr>
        <xdr:cNvPr id="994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179352</xdr:colOff>
      <xdr:row>4</xdr:row>
      <xdr:rowOff>276226</xdr:rowOff>
    </xdr:to>
    <xdr:sp macro="" textlink="">
      <xdr:nvSpPr>
        <xdr:cNvPr id="994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179352</xdr:colOff>
      <xdr:row>4</xdr:row>
      <xdr:rowOff>238126</xdr:rowOff>
    </xdr:to>
    <xdr:sp macro="" textlink="">
      <xdr:nvSpPr>
        <xdr:cNvPr id="994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179352</xdr:colOff>
      <xdr:row>4</xdr:row>
      <xdr:rowOff>238126</xdr:rowOff>
    </xdr:to>
    <xdr:sp macro="" textlink="">
      <xdr:nvSpPr>
        <xdr:cNvPr id="994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274602</xdr:colOff>
      <xdr:row>4</xdr:row>
      <xdr:rowOff>238126</xdr:rowOff>
    </xdr:to>
    <xdr:sp macro="" textlink="">
      <xdr:nvSpPr>
        <xdr:cNvPr id="994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179352</xdr:colOff>
      <xdr:row>4</xdr:row>
      <xdr:rowOff>276226</xdr:rowOff>
    </xdr:to>
    <xdr:sp macro="" textlink="">
      <xdr:nvSpPr>
        <xdr:cNvPr id="995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350802</xdr:colOff>
      <xdr:row>4</xdr:row>
      <xdr:rowOff>238126</xdr:rowOff>
    </xdr:to>
    <xdr:sp macro="" textlink="">
      <xdr:nvSpPr>
        <xdr:cNvPr id="9951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255552</xdr:colOff>
      <xdr:row>4</xdr:row>
      <xdr:rowOff>276226</xdr:rowOff>
    </xdr:to>
    <xdr:sp macro="" textlink="">
      <xdr:nvSpPr>
        <xdr:cNvPr id="995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255552</xdr:colOff>
      <xdr:row>4</xdr:row>
      <xdr:rowOff>238126</xdr:rowOff>
    </xdr:to>
    <xdr:sp macro="" textlink="">
      <xdr:nvSpPr>
        <xdr:cNvPr id="995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255552</xdr:colOff>
      <xdr:row>4</xdr:row>
      <xdr:rowOff>238126</xdr:rowOff>
    </xdr:to>
    <xdr:sp macro="" textlink="">
      <xdr:nvSpPr>
        <xdr:cNvPr id="995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350802</xdr:colOff>
      <xdr:row>4</xdr:row>
      <xdr:rowOff>238126</xdr:rowOff>
    </xdr:to>
    <xdr:sp macro="" textlink="">
      <xdr:nvSpPr>
        <xdr:cNvPr id="9955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255552</xdr:colOff>
      <xdr:row>4</xdr:row>
      <xdr:rowOff>276226</xdr:rowOff>
    </xdr:to>
    <xdr:sp macro="" textlink="">
      <xdr:nvSpPr>
        <xdr:cNvPr id="995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274602</xdr:colOff>
      <xdr:row>4</xdr:row>
      <xdr:rowOff>238126</xdr:rowOff>
    </xdr:to>
    <xdr:sp macro="" textlink="">
      <xdr:nvSpPr>
        <xdr:cNvPr id="995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179352</xdr:colOff>
      <xdr:row>4</xdr:row>
      <xdr:rowOff>276226</xdr:rowOff>
    </xdr:to>
    <xdr:sp macro="" textlink="">
      <xdr:nvSpPr>
        <xdr:cNvPr id="995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179352</xdr:colOff>
      <xdr:row>4</xdr:row>
      <xdr:rowOff>238126</xdr:rowOff>
    </xdr:to>
    <xdr:sp macro="" textlink="">
      <xdr:nvSpPr>
        <xdr:cNvPr id="995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179352</xdr:colOff>
      <xdr:row>4</xdr:row>
      <xdr:rowOff>238126</xdr:rowOff>
    </xdr:to>
    <xdr:sp macro="" textlink="">
      <xdr:nvSpPr>
        <xdr:cNvPr id="996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274602</xdr:colOff>
      <xdr:row>4</xdr:row>
      <xdr:rowOff>238126</xdr:rowOff>
    </xdr:to>
    <xdr:sp macro="" textlink="">
      <xdr:nvSpPr>
        <xdr:cNvPr id="996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179352</xdr:colOff>
      <xdr:row>4</xdr:row>
      <xdr:rowOff>276226</xdr:rowOff>
    </xdr:to>
    <xdr:sp macro="" textlink="">
      <xdr:nvSpPr>
        <xdr:cNvPr id="996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350802</xdr:colOff>
      <xdr:row>4</xdr:row>
      <xdr:rowOff>238126</xdr:rowOff>
    </xdr:to>
    <xdr:sp macro="" textlink="">
      <xdr:nvSpPr>
        <xdr:cNvPr id="9963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255552</xdr:colOff>
      <xdr:row>4</xdr:row>
      <xdr:rowOff>276226</xdr:rowOff>
    </xdr:to>
    <xdr:sp macro="" textlink="">
      <xdr:nvSpPr>
        <xdr:cNvPr id="996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255552</xdr:colOff>
      <xdr:row>4</xdr:row>
      <xdr:rowOff>238126</xdr:rowOff>
    </xdr:to>
    <xdr:sp macro="" textlink="">
      <xdr:nvSpPr>
        <xdr:cNvPr id="996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255552</xdr:colOff>
      <xdr:row>4</xdr:row>
      <xdr:rowOff>238126</xdr:rowOff>
    </xdr:to>
    <xdr:sp macro="" textlink="">
      <xdr:nvSpPr>
        <xdr:cNvPr id="996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350802</xdr:colOff>
      <xdr:row>4</xdr:row>
      <xdr:rowOff>238126</xdr:rowOff>
    </xdr:to>
    <xdr:sp macro="" textlink="">
      <xdr:nvSpPr>
        <xdr:cNvPr id="9967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255552</xdr:colOff>
      <xdr:row>4</xdr:row>
      <xdr:rowOff>276226</xdr:rowOff>
    </xdr:to>
    <xdr:sp macro="" textlink="">
      <xdr:nvSpPr>
        <xdr:cNvPr id="996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274602</xdr:colOff>
      <xdr:row>4</xdr:row>
      <xdr:rowOff>238126</xdr:rowOff>
    </xdr:to>
    <xdr:sp macro="" textlink="">
      <xdr:nvSpPr>
        <xdr:cNvPr id="996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179352</xdr:colOff>
      <xdr:row>4</xdr:row>
      <xdr:rowOff>276226</xdr:rowOff>
    </xdr:to>
    <xdr:sp macro="" textlink="">
      <xdr:nvSpPr>
        <xdr:cNvPr id="997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179352</xdr:colOff>
      <xdr:row>4</xdr:row>
      <xdr:rowOff>238126</xdr:rowOff>
    </xdr:to>
    <xdr:sp macro="" textlink="">
      <xdr:nvSpPr>
        <xdr:cNvPr id="997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179352</xdr:colOff>
      <xdr:row>4</xdr:row>
      <xdr:rowOff>238126</xdr:rowOff>
    </xdr:to>
    <xdr:sp macro="" textlink="">
      <xdr:nvSpPr>
        <xdr:cNvPr id="997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274602</xdr:colOff>
      <xdr:row>4</xdr:row>
      <xdr:rowOff>238126</xdr:rowOff>
    </xdr:to>
    <xdr:sp macro="" textlink="">
      <xdr:nvSpPr>
        <xdr:cNvPr id="997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1</xdr:row>
      <xdr:rowOff>303901</xdr:rowOff>
    </xdr:from>
    <xdr:to>
      <xdr:col>20</xdr:col>
      <xdr:colOff>49954</xdr:colOff>
      <xdr:row>4</xdr:row>
      <xdr:rowOff>284852</xdr:rowOff>
    </xdr:to>
    <xdr:sp macro="" textlink="">
      <xdr:nvSpPr>
        <xdr:cNvPr id="9974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350802</xdr:colOff>
      <xdr:row>4</xdr:row>
      <xdr:rowOff>238126</xdr:rowOff>
    </xdr:to>
    <xdr:sp macro="" textlink="">
      <xdr:nvSpPr>
        <xdr:cNvPr id="9975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255552</xdr:colOff>
      <xdr:row>4</xdr:row>
      <xdr:rowOff>276226</xdr:rowOff>
    </xdr:to>
    <xdr:sp macro="" textlink="">
      <xdr:nvSpPr>
        <xdr:cNvPr id="997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9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97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9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9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9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98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9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98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9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9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9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98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9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99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9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9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9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99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9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999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9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9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99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1000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100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1000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100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100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100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1000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100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1000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100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100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1204509</xdr:colOff>
      <xdr:row>4</xdr:row>
      <xdr:rowOff>238126</xdr:rowOff>
    </xdr:to>
    <xdr:sp macro="" textlink="">
      <xdr:nvSpPr>
        <xdr:cNvPr id="100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1204509</xdr:colOff>
      <xdr:row>4</xdr:row>
      <xdr:rowOff>276226</xdr:rowOff>
    </xdr:to>
    <xdr:sp macro="" textlink="">
      <xdr:nvSpPr>
        <xdr:cNvPr id="1001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66784</xdr:colOff>
      <xdr:row>4</xdr:row>
      <xdr:rowOff>238126</xdr:rowOff>
    </xdr:to>
    <xdr:sp macro="" textlink="">
      <xdr:nvSpPr>
        <xdr:cNvPr id="10013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1221691</xdr:colOff>
      <xdr:row>4</xdr:row>
      <xdr:rowOff>276226</xdr:rowOff>
    </xdr:to>
    <xdr:sp macro="" textlink="">
      <xdr:nvSpPr>
        <xdr:cNvPr id="1001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1221691</xdr:colOff>
      <xdr:row>4</xdr:row>
      <xdr:rowOff>238126</xdr:rowOff>
    </xdr:to>
    <xdr:sp macro="" textlink="">
      <xdr:nvSpPr>
        <xdr:cNvPr id="1001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1221691</xdr:colOff>
      <xdr:row>4</xdr:row>
      <xdr:rowOff>238126</xdr:rowOff>
    </xdr:to>
    <xdr:sp macro="" textlink="">
      <xdr:nvSpPr>
        <xdr:cNvPr id="1001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66784</xdr:colOff>
      <xdr:row>4</xdr:row>
      <xdr:rowOff>238126</xdr:rowOff>
    </xdr:to>
    <xdr:sp macro="" textlink="">
      <xdr:nvSpPr>
        <xdr:cNvPr id="10017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1221691</xdr:colOff>
      <xdr:row>4</xdr:row>
      <xdr:rowOff>276226</xdr:rowOff>
    </xdr:to>
    <xdr:sp macro="" textlink="">
      <xdr:nvSpPr>
        <xdr:cNvPr id="1001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142984</xdr:colOff>
      <xdr:row>4</xdr:row>
      <xdr:rowOff>238126</xdr:rowOff>
    </xdr:to>
    <xdr:sp macro="" textlink="">
      <xdr:nvSpPr>
        <xdr:cNvPr id="10019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47734</xdr:colOff>
      <xdr:row>4</xdr:row>
      <xdr:rowOff>276226</xdr:rowOff>
    </xdr:to>
    <xdr:sp macro="" textlink="">
      <xdr:nvSpPr>
        <xdr:cNvPr id="10020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47734</xdr:colOff>
      <xdr:row>4</xdr:row>
      <xdr:rowOff>238126</xdr:rowOff>
    </xdr:to>
    <xdr:sp macro="" textlink="">
      <xdr:nvSpPr>
        <xdr:cNvPr id="10021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47734</xdr:colOff>
      <xdr:row>4</xdr:row>
      <xdr:rowOff>238126</xdr:rowOff>
    </xdr:to>
    <xdr:sp macro="" textlink="">
      <xdr:nvSpPr>
        <xdr:cNvPr id="10022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142984</xdr:colOff>
      <xdr:row>4</xdr:row>
      <xdr:rowOff>238126</xdr:rowOff>
    </xdr:to>
    <xdr:sp macro="" textlink="">
      <xdr:nvSpPr>
        <xdr:cNvPr id="10023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47734</xdr:colOff>
      <xdr:row>4</xdr:row>
      <xdr:rowOff>276226</xdr:rowOff>
    </xdr:to>
    <xdr:sp macro="" textlink="">
      <xdr:nvSpPr>
        <xdr:cNvPr id="10024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66784</xdr:colOff>
      <xdr:row>4</xdr:row>
      <xdr:rowOff>238126</xdr:rowOff>
    </xdr:to>
    <xdr:sp macro="" textlink="">
      <xdr:nvSpPr>
        <xdr:cNvPr id="10025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1221691</xdr:colOff>
      <xdr:row>4</xdr:row>
      <xdr:rowOff>276226</xdr:rowOff>
    </xdr:to>
    <xdr:sp macro="" textlink="">
      <xdr:nvSpPr>
        <xdr:cNvPr id="1002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1221691</xdr:colOff>
      <xdr:row>4</xdr:row>
      <xdr:rowOff>238126</xdr:rowOff>
    </xdr:to>
    <xdr:sp macro="" textlink="">
      <xdr:nvSpPr>
        <xdr:cNvPr id="1002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1221691</xdr:colOff>
      <xdr:row>4</xdr:row>
      <xdr:rowOff>238126</xdr:rowOff>
    </xdr:to>
    <xdr:sp macro="" textlink="">
      <xdr:nvSpPr>
        <xdr:cNvPr id="1002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66784</xdr:colOff>
      <xdr:row>4</xdr:row>
      <xdr:rowOff>238126</xdr:rowOff>
    </xdr:to>
    <xdr:sp macro="" textlink="">
      <xdr:nvSpPr>
        <xdr:cNvPr id="10029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1221691</xdr:colOff>
      <xdr:row>4</xdr:row>
      <xdr:rowOff>276226</xdr:rowOff>
    </xdr:to>
    <xdr:sp macro="" textlink="">
      <xdr:nvSpPr>
        <xdr:cNvPr id="1003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142984</xdr:colOff>
      <xdr:row>4</xdr:row>
      <xdr:rowOff>238126</xdr:rowOff>
    </xdr:to>
    <xdr:sp macro="" textlink="">
      <xdr:nvSpPr>
        <xdr:cNvPr id="10031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47734</xdr:colOff>
      <xdr:row>4</xdr:row>
      <xdr:rowOff>276226</xdr:rowOff>
    </xdr:to>
    <xdr:sp macro="" textlink="">
      <xdr:nvSpPr>
        <xdr:cNvPr id="10032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47734</xdr:colOff>
      <xdr:row>4</xdr:row>
      <xdr:rowOff>238126</xdr:rowOff>
    </xdr:to>
    <xdr:sp macro="" textlink="">
      <xdr:nvSpPr>
        <xdr:cNvPr id="10033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47734</xdr:colOff>
      <xdr:row>4</xdr:row>
      <xdr:rowOff>238126</xdr:rowOff>
    </xdr:to>
    <xdr:sp macro="" textlink="">
      <xdr:nvSpPr>
        <xdr:cNvPr id="10034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142984</xdr:colOff>
      <xdr:row>4</xdr:row>
      <xdr:rowOff>238126</xdr:rowOff>
    </xdr:to>
    <xdr:sp macro="" textlink="">
      <xdr:nvSpPr>
        <xdr:cNvPr id="10035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47734</xdr:colOff>
      <xdr:row>4</xdr:row>
      <xdr:rowOff>276226</xdr:rowOff>
    </xdr:to>
    <xdr:sp macro="" textlink="">
      <xdr:nvSpPr>
        <xdr:cNvPr id="10036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66784</xdr:colOff>
      <xdr:row>4</xdr:row>
      <xdr:rowOff>238126</xdr:rowOff>
    </xdr:to>
    <xdr:sp macro="" textlink="">
      <xdr:nvSpPr>
        <xdr:cNvPr id="10037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1221691</xdr:colOff>
      <xdr:row>4</xdr:row>
      <xdr:rowOff>276226</xdr:rowOff>
    </xdr:to>
    <xdr:sp macro="" textlink="">
      <xdr:nvSpPr>
        <xdr:cNvPr id="1003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1221691</xdr:colOff>
      <xdr:row>4</xdr:row>
      <xdr:rowOff>238126</xdr:rowOff>
    </xdr:to>
    <xdr:sp macro="" textlink="">
      <xdr:nvSpPr>
        <xdr:cNvPr id="1003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1221691</xdr:colOff>
      <xdr:row>4</xdr:row>
      <xdr:rowOff>238126</xdr:rowOff>
    </xdr:to>
    <xdr:sp macro="" textlink="">
      <xdr:nvSpPr>
        <xdr:cNvPr id="1004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1221691</xdr:colOff>
      <xdr:row>4</xdr:row>
      <xdr:rowOff>276226</xdr:rowOff>
    </xdr:to>
    <xdr:sp macro="" textlink="">
      <xdr:nvSpPr>
        <xdr:cNvPr id="10041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142984</xdr:colOff>
      <xdr:row>4</xdr:row>
      <xdr:rowOff>238126</xdr:rowOff>
    </xdr:to>
    <xdr:sp macro="" textlink="">
      <xdr:nvSpPr>
        <xdr:cNvPr id="10042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21</xdr:col>
      <xdr:colOff>47734</xdr:colOff>
      <xdr:row>4</xdr:row>
      <xdr:rowOff>276226</xdr:rowOff>
    </xdr:to>
    <xdr:sp macro="" textlink="">
      <xdr:nvSpPr>
        <xdr:cNvPr id="10043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21</xdr:col>
      <xdr:colOff>47734</xdr:colOff>
      <xdr:row>4</xdr:row>
      <xdr:rowOff>238126</xdr:rowOff>
    </xdr:to>
    <xdr:sp macro="" textlink="">
      <xdr:nvSpPr>
        <xdr:cNvPr id="10044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4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910070</xdr:colOff>
      <xdr:row>4</xdr:row>
      <xdr:rowOff>276226</xdr:rowOff>
    </xdr:to>
    <xdr:sp macro="" textlink="">
      <xdr:nvSpPr>
        <xdr:cNvPr id="1004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4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4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4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910070</xdr:colOff>
      <xdr:row>4</xdr:row>
      <xdr:rowOff>276226</xdr:rowOff>
    </xdr:to>
    <xdr:sp macro="" textlink="">
      <xdr:nvSpPr>
        <xdr:cNvPr id="1005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5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910070</xdr:colOff>
      <xdr:row>4</xdr:row>
      <xdr:rowOff>276226</xdr:rowOff>
    </xdr:to>
    <xdr:sp macro="" textlink="">
      <xdr:nvSpPr>
        <xdr:cNvPr id="1005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5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5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5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910070</xdr:colOff>
      <xdr:row>4</xdr:row>
      <xdr:rowOff>276226</xdr:rowOff>
    </xdr:to>
    <xdr:sp macro="" textlink="">
      <xdr:nvSpPr>
        <xdr:cNvPr id="1005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5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910070</xdr:colOff>
      <xdr:row>4</xdr:row>
      <xdr:rowOff>276226</xdr:rowOff>
    </xdr:to>
    <xdr:sp macro="" textlink="">
      <xdr:nvSpPr>
        <xdr:cNvPr id="1005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5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6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6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910070</xdr:colOff>
      <xdr:row>4</xdr:row>
      <xdr:rowOff>276226</xdr:rowOff>
    </xdr:to>
    <xdr:sp macro="" textlink="">
      <xdr:nvSpPr>
        <xdr:cNvPr id="1006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6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910070</xdr:colOff>
      <xdr:row>4</xdr:row>
      <xdr:rowOff>276226</xdr:rowOff>
    </xdr:to>
    <xdr:sp macro="" textlink="">
      <xdr:nvSpPr>
        <xdr:cNvPr id="1006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6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6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6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910070</xdr:colOff>
      <xdr:row>4</xdr:row>
      <xdr:rowOff>276226</xdr:rowOff>
    </xdr:to>
    <xdr:sp macro="" textlink="">
      <xdr:nvSpPr>
        <xdr:cNvPr id="1006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6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910070</xdr:colOff>
      <xdr:row>4</xdr:row>
      <xdr:rowOff>276226</xdr:rowOff>
    </xdr:to>
    <xdr:sp macro="" textlink="">
      <xdr:nvSpPr>
        <xdr:cNvPr id="1007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7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7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7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910070</xdr:colOff>
      <xdr:row>4</xdr:row>
      <xdr:rowOff>276226</xdr:rowOff>
    </xdr:to>
    <xdr:sp macro="" textlink="">
      <xdr:nvSpPr>
        <xdr:cNvPr id="1007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7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910070</xdr:colOff>
      <xdr:row>4</xdr:row>
      <xdr:rowOff>276226</xdr:rowOff>
    </xdr:to>
    <xdr:sp macro="" textlink="">
      <xdr:nvSpPr>
        <xdr:cNvPr id="1007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7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910070</xdr:colOff>
      <xdr:row>4</xdr:row>
      <xdr:rowOff>238126</xdr:rowOff>
    </xdr:to>
    <xdr:sp macro="" textlink="">
      <xdr:nvSpPr>
        <xdr:cNvPr id="1007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1202639</xdr:colOff>
      <xdr:row>4</xdr:row>
      <xdr:rowOff>238126</xdr:rowOff>
    </xdr:to>
    <xdr:sp macro="" textlink="">
      <xdr:nvSpPr>
        <xdr:cNvPr id="100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1126439</xdr:colOff>
      <xdr:row>4</xdr:row>
      <xdr:rowOff>276226</xdr:rowOff>
    </xdr:to>
    <xdr:sp macro="" textlink="">
      <xdr:nvSpPr>
        <xdr:cNvPr id="1008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1126439</xdr:colOff>
      <xdr:row>4</xdr:row>
      <xdr:rowOff>238126</xdr:rowOff>
    </xdr:to>
    <xdr:sp macro="" textlink="">
      <xdr:nvSpPr>
        <xdr:cNvPr id="1008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1126439</xdr:colOff>
      <xdr:row>4</xdr:row>
      <xdr:rowOff>238126</xdr:rowOff>
    </xdr:to>
    <xdr:sp macro="" textlink="">
      <xdr:nvSpPr>
        <xdr:cNvPr id="1008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1202639</xdr:colOff>
      <xdr:row>4</xdr:row>
      <xdr:rowOff>238126</xdr:rowOff>
    </xdr:to>
    <xdr:sp macro="" textlink="">
      <xdr:nvSpPr>
        <xdr:cNvPr id="100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1126439</xdr:colOff>
      <xdr:row>4</xdr:row>
      <xdr:rowOff>276226</xdr:rowOff>
    </xdr:to>
    <xdr:sp macro="" textlink="">
      <xdr:nvSpPr>
        <xdr:cNvPr id="1008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1202639</xdr:colOff>
      <xdr:row>4</xdr:row>
      <xdr:rowOff>238126</xdr:rowOff>
    </xdr:to>
    <xdr:sp macro="" textlink="">
      <xdr:nvSpPr>
        <xdr:cNvPr id="100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1202639</xdr:colOff>
      <xdr:row>4</xdr:row>
      <xdr:rowOff>276226</xdr:rowOff>
    </xdr:to>
    <xdr:sp macro="" textlink="">
      <xdr:nvSpPr>
        <xdr:cNvPr id="10086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1202639</xdr:colOff>
      <xdr:row>4</xdr:row>
      <xdr:rowOff>238126</xdr:rowOff>
    </xdr:to>
    <xdr:sp macro="" textlink="">
      <xdr:nvSpPr>
        <xdr:cNvPr id="100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1202639</xdr:colOff>
      <xdr:row>4</xdr:row>
      <xdr:rowOff>238126</xdr:rowOff>
    </xdr:to>
    <xdr:sp macro="" textlink="">
      <xdr:nvSpPr>
        <xdr:cNvPr id="100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1202639</xdr:colOff>
      <xdr:row>4</xdr:row>
      <xdr:rowOff>238126</xdr:rowOff>
    </xdr:to>
    <xdr:sp macro="" textlink="">
      <xdr:nvSpPr>
        <xdr:cNvPr id="100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1202639</xdr:colOff>
      <xdr:row>4</xdr:row>
      <xdr:rowOff>276226</xdr:rowOff>
    </xdr:to>
    <xdr:sp macro="" textlink="">
      <xdr:nvSpPr>
        <xdr:cNvPr id="10090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1202639</xdr:colOff>
      <xdr:row>4</xdr:row>
      <xdr:rowOff>238126</xdr:rowOff>
    </xdr:to>
    <xdr:sp macro="" textlink="">
      <xdr:nvSpPr>
        <xdr:cNvPr id="100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1126439</xdr:colOff>
      <xdr:row>4</xdr:row>
      <xdr:rowOff>276226</xdr:rowOff>
    </xdr:to>
    <xdr:sp macro="" textlink="">
      <xdr:nvSpPr>
        <xdr:cNvPr id="1009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1126439</xdr:colOff>
      <xdr:row>4</xdr:row>
      <xdr:rowOff>238126</xdr:rowOff>
    </xdr:to>
    <xdr:sp macro="" textlink="">
      <xdr:nvSpPr>
        <xdr:cNvPr id="1009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1126439</xdr:colOff>
      <xdr:row>4</xdr:row>
      <xdr:rowOff>238126</xdr:rowOff>
    </xdr:to>
    <xdr:sp macro="" textlink="">
      <xdr:nvSpPr>
        <xdr:cNvPr id="1009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1202639</xdr:colOff>
      <xdr:row>4</xdr:row>
      <xdr:rowOff>238126</xdr:rowOff>
    </xdr:to>
    <xdr:sp macro="" textlink="">
      <xdr:nvSpPr>
        <xdr:cNvPr id="100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1126439</xdr:colOff>
      <xdr:row>4</xdr:row>
      <xdr:rowOff>276226</xdr:rowOff>
    </xdr:to>
    <xdr:sp macro="" textlink="">
      <xdr:nvSpPr>
        <xdr:cNvPr id="1009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1202639</xdr:colOff>
      <xdr:row>4</xdr:row>
      <xdr:rowOff>238126</xdr:rowOff>
    </xdr:to>
    <xdr:sp macro="" textlink="">
      <xdr:nvSpPr>
        <xdr:cNvPr id="100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1202639</xdr:colOff>
      <xdr:row>4</xdr:row>
      <xdr:rowOff>276226</xdr:rowOff>
    </xdr:to>
    <xdr:sp macro="" textlink="">
      <xdr:nvSpPr>
        <xdr:cNvPr id="10098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1202639</xdr:colOff>
      <xdr:row>4</xdr:row>
      <xdr:rowOff>238126</xdr:rowOff>
    </xdr:to>
    <xdr:sp macro="" textlink="">
      <xdr:nvSpPr>
        <xdr:cNvPr id="100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1202639</xdr:colOff>
      <xdr:row>4</xdr:row>
      <xdr:rowOff>238126</xdr:rowOff>
    </xdr:to>
    <xdr:sp macro="" textlink="">
      <xdr:nvSpPr>
        <xdr:cNvPr id="101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1202639</xdr:colOff>
      <xdr:row>4</xdr:row>
      <xdr:rowOff>238126</xdr:rowOff>
    </xdr:to>
    <xdr:sp macro="" textlink="">
      <xdr:nvSpPr>
        <xdr:cNvPr id="101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1202639</xdr:colOff>
      <xdr:row>4</xdr:row>
      <xdr:rowOff>276226</xdr:rowOff>
    </xdr:to>
    <xdr:sp macro="" textlink="">
      <xdr:nvSpPr>
        <xdr:cNvPr id="10102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1202639</xdr:colOff>
      <xdr:row>4</xdr:row>
      <xdr:rowOff>238126</xdr:rowOff>
    </xdr:to>
    <xdr:sp macro="" textlink="">
      <xdr:nvSpPr>
        <xdr:cNvPr id="101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1126439</xdr:colOff>
      <xdr:row>4</xdr:row>
      <xdr:rowOff>276226</xdr:rowOff>
    </xdr:to>
    <xdr:sp macro="" textlink="">
      <xdr:nvSpPr>
        <xdr:cNvPr id="1010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1126439</xdr:colOff>
      <xdr:row>4</xdr:row>
      <xdr:rowOff>238126</xdr:rowOff>
    </xdr:to>
    <xdr:sp macro="" textlink="">
      <xdr:nvSpPr>
        <xdr:cNvPr id="1010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1126439</xdr:colOff>
      <xdr:row>4</xdr:row>
      <xdr:rowOff>238126</xdr:rowOff>
    </xdr:to>
    <xdr:sp macro="" textlink="">
      <xdr:nvSpPr>
        <xdr:cNvPr id="1010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257175</xdr:rowOff>
    </xdr:from>
    <xdr:to>
      <xdr:col>20</xdr:col>
      <xdr:colOff>1202639</xdr:colOff>
      <xdr:row>4</xdr:row>
      <xdr:rowOff>238126</xdr:rowOff>
    </xdr:to>
    <xdr:sp macro="" textlink="">
      <xdr:nvSpPr>
        <xdr:cNvPr id="101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295275</xdr:rowOff>
    </xdr:from>
    <xdr:to>
      <xdr:col>20</xdr:col>
      <xdr:colOff>1126439</xdr:colOff>
      <xdr:row>4</xdr:row>
      <xdr:rowOff>276226</xdr:rowOff>
    </xdr:to>
    <xdr:sp macro="" textlink="">
      <xdr:nvSpPr>
        <xdr:cNvPr id="1010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303901</xdr:rowOff>
    </xdr:from>
    <xdr:to>
      <xdr:col>21</xdr:col>
      <xdr:colOff>49952</xdr:colOff>
      <xdr:row>4</xdr:row>
      <xdr:rowOff>284852</xdr:rowOff>
    </xdr:to>
    <xdr:sp macro="" textlink="">
      <xdr:nvSpPr>
        <xdr:cNvPr id="10109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1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11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1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1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1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11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1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11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1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1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2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12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2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12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2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2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2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12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2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12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3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3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3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13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3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13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3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3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3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13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4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14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4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4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14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14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933803</xdr:colOff>
      <xdr:row>4</xdr:row>
      <xdr:rowOff>238126</xdr:rowOff>
    </xdr:to>
    <xdr:sp macro="" textlink="">
      <xdr:nvSpPr>
        <xdr:cNvPr id="10146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808002</xdr:colOff>
      <xdr:row>4</xdr:row>
      <xdr:rowOff>276226</xdr:rowOff>
    </xdr:to>
    <xdr:sp macro="" textlink="">
      <xdr:nvSpPr>
        <xdr:cNvPr id="10147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808002</xdr:colOff>
      <xdr:row>4</xdr:row>
      <xdr:rowOff>238126</xdr:rowOff>
    </xdr:to>
    <xdr:sp macro="" textlink="">
      <xdr:nvSpPr>
        <xdr:cNvPr id="10148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808002</xdr:colOff>
      <xdr:row>4</xdr:row>
      <xdr:rowOff>238126</xdr:rowOff>
    </xdr:to>
    <xdr:sp macro="" textlink="">
      <xdr:nvSpPr>
        <xdr:cNvPr id="10149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933803</xdr:colOff>
      <xdr:row>4</xdr:row>
      <xdr:rowOff>238126</xdr:rowOff>
    </xdr:to>
    <xdr:sp macro="" textlink="">
      <xdr:nvSpPr>
        <xdr:cNvPr id="1015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808002</xdr:colOff>
      <xdr:row>4</xdr:row>
      <xdr:rowOff>276226</xdr:rowOff>
    </xdr:to>
    <xdr:sp macro="" textlink="">
      <xdr:nvSpPr>
        <xdr:cNvPr id="10151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964406</xdr:colOff>
      <xdr:row>4</xdr:row>
      <xdr:rowOff>238126</xdr:rowOff>
    </xdr:to>
    <xdr:sp macro="" textlink="">
      <xdr:nvSpPr>
        <xdr:cNvPr id="10152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914753</xdr:colOff>
      <xdr:row>4</xdr:row>
      <xdr:rowOff>276226</xdr:rowOff>
    </xdr:to>
    <xdr:sp macro="" textlink="">
      <xdr:nvSpPr>
        <xdr:cNvPr id="10153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914753</xdr:colOff>
      <xdr:row>4</xdr:row>
      <xdr:rowOff>238126</xdr:rowOff>
    </xdr:to>
    <xdr:sp macro="" textlink="">
      <xdr:nvSpPr>
        <xdr:cNvPr id="10154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914753</xdr:colOff>
      <xdr:row>4</xdr:row>
      <xdr:rowOff>238126</xdr:rowOff>
    </xdr:to>
    <xdr:sp macro="" textlink="">
      <xdr:nvSpPr>
        <xdr:cNvPr id="10155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964406</xdr:colOff>
      <xdr:row>4</xdr:row>
      <xdr:rowOff>238126</xdr:rowOff>
    </xdr:to>
    <xdr:sp macro="" textlink="">
      <xdr:nvSpPr>
        <xdr:cNvPr id="10156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914753</xdr:colOff>
      <xdr:row>4</xdr:row>
      <xdr:rowOff>276226</xdr:rowOff>
    </xdr:to>
    <xdr:sp macro="" textlink="">
      <xdr:nvSpPr>
        <xdr:cNvPr id="10157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933803</xdr:colOff>
      <xdr:row>4</xdr:row>
      <xdr:rowOff>238126</xdr:rowOff>
    </xdr:to>
    <xdr:sp macro="" textlink="">
      <xdr:nvSpPr>
        <xdr:cNvPr id="10158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808002</xdr:colOff>
      <xdr:row>4</xdr:row>
      <xdr:rowOff>276226</xdr:rowOff>
    </xdr:to>
    <xdr:sp macro="" textlink="">
      <xdr:nvSpPr>
        <xdr:cNvPr id="10159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808002</xdr:colOff>
      <xdr:row>4</xdr:row>
      <xdr:rowOff>238126</xdr:rowOff>
    </xdr:to>
    <xdr:sp macro="" textlink="">
      <xdr:nvSpPr>
        <xdr:cNvPr id="10160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808002</xdr:colOff>
      <xdr:row>4</xdr:row>
      <xdr:rowOff>238126</xdr:rowOff>
    </xdr:to>
    <xdr:sp macro="" textlink="">
      <xdr:nvSpPr>
        <xdr:cNvPr id="10161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933803</xdr:colOff>
      <xdr:row>4</xdr:row>
      <xdr:rowOff>238126</xdr:rowOff>
    </xdr:to>
    <xdr:sp macro="" textlink="">
      <xdr:nvSpPr>
        <xdr:cNvPr id="1016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808002</xdr:colOff>
      <xdr:row>4</xdr:row>
      <xdr:rowOff>276226</xdr:rowOff>
    </xdr:to>
    <xdr:sp macro="" textlink="">
      <xdr:nvSpPr>
        <xdr:cNvPr id="10163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964406</xdr:colOff>
      <xdr:row>4</xdr:row>
      <xdr:rowOff>238126</xdr:rowOff>
    </xdr:to>
    <xdr:sp macro="" textlink="">
      <xdr:nvSpPr>
        <xdr:cNvPr id="10164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914753</xdr:colOff>
      <xdr:row>4</xdr:row>
      <xdr:rowOff>276226</xdr:rowOff>
    </xdr:to>
    <xdr:sp macro="" textlink="">
      <xdr:nvSpPr>
        <xdr:cNvPr id="10165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914753</xdr:colOff>
      <xdr:row>4</xdr:row>
      <xdr:rowOff>238126</xdr:rowOff>
    </xdr:to>
    <xdr:sp macro="" textlink="">
      <xdr:nvSpPr>
        <xdr:cNvPr id="10166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914753</xdr:colOff>
      <xdr:row>4</xdr:row>
      <xdr:rowOff>238126</xdr:rowOff>
    </xdr:to>
    <xdr:sp macro="" textlink="">
      <xdr:nvSpPr>
        <xdr:cNvPr id="10167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964406</xdr:colOff>
      <xdr:row>4</xdr:row>
      <xdr:rowOff>238126</xdr:rowOff>
    </xdr:to>
    <xdr:sp macro="" textlink="">
      <xdr:nvSpPr>
        <xdr:cNvPr id="10168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914753</xdr:colOff>
      <xdr:row>4</xdr:row>
      <xdr:rowOff>276226</xdr:rowOff>
    </xdr:to>
    <xdr:sp macro="" textlink="">
      <xdr:nvSpPr>
        <xdr:cNvPr id="10169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933803</xdr:colOff>
      <xdr:row>4</xdr:row>
      <xdr:rowOff>238126</xdr:rowOff>
    </xdr:to>
    <xdr:sp macro="" textlink="">
      <xdr:nvSpPr>
        <xdr:cNvPr id="1017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808002</xdr:colOff>
      <xdr:row>4</xdr:row>
      <xdr:rowOff>276226</xdr:rowOff>
    </xdr:to>
    <xdr:sp macro="" textlink="">
      <xdr:nvSpPr>
        <xdr:cNvPr id="10171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933803</xdr:colOff>
      <xdr:row>4</xdr:row>
      <xdr:rowOff>238126</xdr:rowOff>
    </xdr:to>
    <xdr:sp macro="" textlink="">
      <xdr:nvSpPr>
        <xdr:cNvPr id="1017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964406</xdr:colOff>
      <xdr:row>4</xdr:row>
      <xdr:rowOff>238126</xdr:rowOff>
    </xdr:to>
    <xdr:sp macro="" textlink="">
      <xdr:nvSpPr>
        <xdr:cNvPr id="10173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914753</xdr:colOff>
      <xdr:row>4</xdr:row>
      <xdr:rowOff>276226</xdr:rowOff>
    </xdr:to>
    <xdr:sp macro="" textlink="">
      <xdr:nvSpPr>
        <xdr:cNvPr id="10174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7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17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7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7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7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18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8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18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8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8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8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18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8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18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8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9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9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19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9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19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9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9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9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19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19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20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20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20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20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20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20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20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2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695434</xdr:colOff>
      <xdr:row>4</xdr:row>
      <xdr:rowOff>238126</xdr:rowOff>
    </xdr:to>
    <xdr:sp macro="" textlink="">
      <xdr:nvSpPr>
        <xdr:cNvPr id="10208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600184</xdr:colOff>
      <xdr:row>4</xdr:row>
      <xdr:rowOff>276226</xdr:rowOff>
    </xdr:to>
    <xdr:sp macro="" textlink="">
      <xdr:nvSpPr>
        <xdr:cNvPr id="10209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600184</xdr:colOff>
      <xdr:row>4</xdr:row>
      <xdr:rowOff>238126</xdr:rowOff>
    </xdr:to>
    <xdr:sp macro="" textlink="">
      <xdr:nvSpPr>
        <xdr:cNvPr id="1021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600184</xdr:colOff>
      <xdr:row>4</xdr:row>
      <xdr:rowOff>238126</xdr:rowOff>
    </xdr:to>
    <xdr:sp macro="" textlink="">
      <xdr:nvSpPr>
        <xdr:cNvPr id="1021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695434</xdr:colOff>
      <xdr:row>4</xdr:row>
      <xdr:rowOff>238126</xdr:rowOff>
    </xdr:to>
    <xdr:sp macro="" textlink="">
      <xdr:nvSpPr>
        <xdr:cNvPr id="1021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600184</xdr:colOff>
      <xdr:row>4</xdr:row>
      <xdr:rowOff>276226</xdr:rowOff>
    </xdr:to>
    <xdr:sp macro="" textlink="">
      <xdr:nvSpPr>
        <xdr:cNvPr id="10213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771634</xdr:colOff>
      <xdr:row>4</xdr:row>
      <xdr:rowOff>238126</xdr:rowOff>
    </xdr:to>
    <xdr:sp macro="" textlink="">
      <xdr:nvSpPr>
        <xdr:cNvPr id="10214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676384</xdr:colOff>
      <xdr:row>4</xdr:row>
      <xdr:rowOff>276226</xdr:rowOff>
    </xdr:to>
    <xdr:sp macro="" textlink="">
      <xdr:nvSpPr>
        <xdr:cNvPr id="10215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676384</xdr:colOff>
      <xdr:row>4</xdr:row>
      <xdr:rowOff>238126</xdr:rowOff>
    </xdr:to>
    <xdr:sp macro="" textlink="">
      <xdr:nvSpPr>
        <xdr:cNvPr id="10216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676384</xdr:colOff>
      <xdr:row>4</xdr:row>
      <xdr:rowOff>238126</xdr:rowOff>
    </xdr:to>
    <xdr:sp macro="" textlink="">
      <xdr:nvSpPr>
        <xdr:cNvPr id="10217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771634</xdr:colOff>
      <xdr:row>4</xdr:row>
      <xdr:rowOff>238126</xdr:rowOff>
    </xdr:to>
    <xdr:sp macro="" textlink="">
      <xdr:nvSpPr>
        <xdr:cNvPr id="10218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676384</xdr:colOff>
      <xdr:row>4</xdr:row>
      <xdr:rowOff>276226</xdr:rowOff>
    </xdr:to>
    <xdr:sp macro="" textlink="">
      <xdr:nvSpPr>
        <xdr:cNvPr id="10219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695434</xdr:colOff>
      <xdr:row>4</xdr:row>
      <xdr:rowOff>238126</xdr:rowOff>
    </xdr:to>
    <xdr:sp macro="" textlink="">
      <xdr:nvSpPr>
        <xdr:cNvPr id="1022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600184</xdr:colOff>
      <xdr:row>4</xdr:row>
      <xdr:rowOff>276226</xdr:rowOff>
    </xdr:to>
    <xdr:sp macro="" textlink="">
      <xdr:nvSpPr>
        <xdr:cNvPr id="10221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600184</xdr:colOff>
      <xdr:row>4</xdr:row>
      <xdr:rowOff>238126</xdr:rowOff>
    </xdr:to>
    <xdr:sp macro="" textlink="">
      <xdr:nvSpPr>
        <xdr:cNvPr id="1022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600184</xdr:colOff>
      <xdr:row>4</xdr:row>
      <xdr:rowOff>238126</xdr:rowOff>
    </xdr:to>
    <xdr:sp macro="" textlink="">
      <xdr:nvSpPr>
        <xdr:cNvPr id="1022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695434</xdr:colOff>
      <xdr:row>4</xdr:row>
      <xdr:rowOff>238126</xdr:rowOff>
    </xdr:to>
    <xdr:sp macro="" textlink="">
      <xdr:nvSpPr>
        <xdr:cNvPr id="1022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600184</xdr:colOff>
      <xdr:row>4</xdr:row>
      <xdr:rowOff>276226</xdr:rowOff>
    </xdr:to>
    <xdr:sp macro="" textlink="">
      <xdr:nvSpPr>
        <xdr:cNvPr id="10225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771634</xdr:colOff>
      <xdr:row>4</xdr:row>
      <xdr:rowOff>238126</xdr:rowOff>
    </xdr:to>
    <xdr:sp macro="" textlink="">
      <xdr:nvSpPr>
        <xdr:cNvPr id="10226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676384</xdr:colOff>
      <xdr:row>4</xdr:row>
      <xdr:rowOff>276226</xdr:rowOff>
    </xdr:to>
    <xdr:sp macro="" textlink="">
      <xdr:nvSpPr>
        <xdr:cNvPr id="10227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676384</xdr:colOff>
      <xdr:row>4</xdr:row>
      <xdr:rowOff>238126</xdr:rowOff>
    </xdr:to>
    <xdr:sp macro="" textlink="">
      <xdr:nvSpPr>
        <xdr:cNvPr id="10228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676384</xdr:colOff>
      <xdr:row>4</xdr:row>
      <xdr:rowOff>238126</xdr:rowOff>
    </xdr:to>
    <xdr:sp macro="" textlink="">
      <xdr:nvSpPr>
        <xdr:cNvPr id="10229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771634</xdr:colOff>
      <xdr:row>4</xdr:row>
      <xdr:rowOff>238126</xdr:rowOff>
    </xdr:to>
    <xdr:sp macro="" textlink="">
      <xdr:nvSpPr>
        <xdr:cNvPr id="10230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676384</xdr:colOff>
      <xdr:row>4</xdr:row>
      <xdr:rowOff>276226</xdr:rowOff>
    </xdr:to>
    <xdr:sp macro="" textlink="">
      <xdr:nvSpPr>
        <xdr:cNvPr id="10231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695434</xdr:colOff>
      <xdr:row>4</xdr:row>
      <xdr:rowOff>238126</xdr:rowOff>
    </xdr:to>
    <xdr:sp macro="" textlink="">
      <xdr:nvSpPr>
        <xdr:cNvPr id="1023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600184</xdr:colOff>
      <xdr:row>4</xdr:row>
      <xdr:rowOff>276226</xdr:rowOff>
    </xdr:to>
    <xdr:sp macro="" textlink="">
      <xdr:nvSpPr>
        <xdr:cNvPr id="10233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600184</xdr:colOff>
      <xdr:row>4</xdr:row>
      <xdr:rowOff>238126</xdr:rowOff>
    </xdr:to>
    <xdr:sp macro="" textlink="">
      <xdr:nvSpPr>
        <xdr:cNvPr id="1023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600184</xdr:colOff>
      <xdr:row>4</xdr:row>
      <xdr:rowOff>238126</xdr:rowOff>
    </xdr:to>
    <xdr:sp macro="" textlink="">
      <xdr:nvSpPr>
        <xdr:cNvPr id="1023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695434</xdr:colOff>
      <xdr:row>4</xdr:row>
      <xdr:rowOff>238126</xdr:rowOff>
    </xdr:to>
    <xdr:sp macro="" textlink="">
      <xdr:nvSpPr>
        <xdr:cNvPr id="1023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771634</xdr:colOff>
      <xdr:row>4</xdr:row>
      <xdr:rowOff>238126</xdr:rowOff>
    </xdr:to>
    <xdr:sp macro="" textlink="">
      <xdr:nvSpPr>
        <xdr:cNvPr id="10237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676384</xdr:colOff>
      <xdr:row>4</xdr:row>
      <xdr:rowOff>276226</xdr:rowOff>
    </xdr:to>
    <xdr:sp macro="" textlink="">
      <xdr:nvSpPr>
        <xdr:cNvPr id="10238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24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24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24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25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25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25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25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26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26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26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27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2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27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27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179351</xdr:colOff>
      <xdr:row>4</xdr:row>
      <xdr:rowOff>276226</xdr:rowOff>
    </xdr:to>
    <xdr:sp macro="" textlink="">
      <xdr:nvSpPr>
        <xdr:cNvPr id="1027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179351</xdr:colOff>
      <xdr:row>4</xdr:row>
      <xdr:rowOff>238126</xdr:rowOff>
    </xdr:to>
    <xdr:sp macro="" textlink="">
      <xdr:nvSpPr>
        <xdr:cNvPr id="1027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179351</xdr:colOff>
      <xdr:row>4</xdr:row>
      <xdr:rowOff>238126</xdr:rowOff>
    </xdr:to>
    <xdr:sp macro="" textlink="">
      <xdr:nvSpPr>
        <xdr:cNvPr id="1027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27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179351</xdr:colOff>
      <xdr:row>4</xdr:row>
      <xdr:rowOff>276226</xdr:rowOff>
    </xdr:to>
    <xdr:sp macro="" textlink="">
      <xdr:nvSpPr>
        <xdr:cNvPr id="1028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28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255551</xdr:colOff>
      <xdr:row>4</xdr:row>
      <xdr:rowOff>276226</xdr:rowOff>
    </xdr:to>
    <xdr:sp macro="" textlink="">
      <xdr:nvSpPr>
        <xdr:cNvPr id="1028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255551</xdr:colOff>
      <xdr:row>4</xdr:row>
      <xdr:rowOff>238126</xdr:rowOff>
    </xdr:to>
    <xdr:sp macro="" textlink="">
      <xdr:nvSpPr>
        <xdr:cNvPr id="1028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255551</xdr:colOff>
      <xdr:row>4</xdr:row>
      <xdr:rowOff>238126</xdr:rowOff>
    </xdr:to>
    <xdr:sp macro="" textlink="">
      <xdr:nvSpPr>
        <xdr:cNvPr id="1028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28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255551</xdr:colOff>
      <xdr:row>4</xdr:row>
      <xdr:rowOff>276226</xdr:rowOff>
    </xdr:to>
    <xdr:sp macro="" textlink="">
      <xdr:nvSpPr>
        <xdr:cNvPr id="1028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28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179351</xdr:colOff>
      <xdr:row>4</xdr:row>
      <xdr:rowOff>276226</xdr:rowOff>
    </xdr:to>
    <xdr:sp macro="" textlink="">
      <xdr:nvSpPr>
        <xdr:cNvPr id="1028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179351</xdr:colOff>
      <xdr:row>4</xdr:row>
      <xdr:rowOff>238126</xdr:rowOff>
    </xdr:to>
    <xdr:sp macro="" textlink="">
      <xdr:nvSpPr>
        <xdr:cNvPr id="1028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179351</xdr:colOff>
      <xdr:row>4</xdr:row>
      <xdr:rowOff>238126</xdr:rowOff>
    </xdr:to>
    <xdr:sp macro="" textlink="">
      <xdr:nvSpPr>
        <xdr:cNvPr id="1029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29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179351</xdr:colOff>
      <xdr:row>4</xdr:row>
      <xdr:rowOff>276226</xdr:rowOff>
    </xdr:to>
    <xdr:sp macro="" textlink="">
      <xdr:nvSpPr>
        <xdr:cNvPr id="1029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29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255551</xdr:colOff>
      <xdr:row>4</xdr:row>
      <xdr:rowOff>276226</xdr:rowOff>
    </xdr:to>
    <xdr:sp macro="" textlink="">
      <xdr:nvSpPr>
        <xdr:cNvPr id="1029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255551</xdr:colOff>
      <xdr:row>4</xdr:row>
      <xdr:rowOff>238126</xdr:rowOff>
    </xdr:to>
    <xdr:sp macro="" textlink="">
      <xdr:nvSpPr>
        <xdr:cNvPr id="1029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255551</xdr:colOff>
      <xdr:row>4</xdr:row>
      <xdr:rowOff>238126</xdr:rowOff>
    </xdr:to>
    <xdr:sp macro="" textlink="">
      <xdr:nvSpPr>
        <xdr:cNvPr id="1029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29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255551</xdr:colOff>
      <xdr:row>4</xdr:row>
      <xdr:rowOff>276226</xdr:rowOff>
    </xdr:to>
    <xdr:sp macro="" textlink="">
      <xdr:nvSpPr>
        <xdr:cNvPr id="1029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29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179351</xdr:colOff>
      <xdr:row>4</xdr:row>
      <xdr:rowOff>276226</xdr:rowOff>
    </xdr:to>
    <xdr:sp macro="" textlink="">
      <xdr:nvSpPr>
        <xdr:cNvPr id="1030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179351</xdr:colOff>
      <xdr:row>4</xdr:row>
      <xdr:rowOff>238126</xdr:rowOff>
    </xdr:to>
    <xdr:sp macro="" textlink="">
      <xdr:nvSpPr>
        <xdr:cNvPr id="1030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179351</xdr:colOff>
      <xdr:row>4</xdr:row>
      <xdr:rowOff>238126</xdr:rowOff>
    </xdr:to>
    <xdr:sp macro="" textlink="">
      <xdr:nvSpPr>
        <xdr:cNvPr id="1030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30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179351</xdr:colOff>
      <xdr:row>4</xdr:row>
      <xdr:rowOff>276226</xdr:rowOff>
    </xdr:to>
    <xdr:sp macro="" textlink="">
      <xdr:nvSpPr>
        <xdr:cNvPr id="1030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30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255551</xdr:colOff>
      <xdr:row>4</xdr:row>
      <xdr:rowOff>276226</xdr:rowOff>
    </xdr:to>
    <xdr:sp macro="" textlink="">
      <xdr:nvSpPr>
        <xdr:cNvPr id="1030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255551</xdr:colOff>
      <xdr:row>4</xdr:row>
      <xdr:rowOff>238126</xdr:rowOff>
    </xdr:to>
    <xdr:sp macro="" textlink="">
      <xdr:nvSpPr>
        <xdr:cNvPr id="1030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255551</xdr:colOff>
      <xdr:row>4</xdr:row>
      <xdr:rowOff>238126</xdr:rowOff>
    </xdr:to>
    <xdr:sp macro="" textlink="">
      <xdr:nvSpPr>
        <xdr:cNvPr id="1030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30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1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31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1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1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1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31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1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31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1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1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2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32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2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32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2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2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2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32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2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32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3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3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3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33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3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33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3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3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3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33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4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34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4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4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34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34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34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35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35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35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35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36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36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36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37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37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37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3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38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274603</xdr:colOff>
      <xdr:row>4</xdr:row>
      <xdr:rowOff>238126</xdr:rowOff>
    </xdr:to>
    <xdr:sp macro="" textlink="">
      <xdr:nvSpPr>
        <xdr:cNvPr id="10382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179353</xdr:colOff>
      <xdr:row>4</xdr:row>
      <xdr:rowOff>276226</xdr:rowOff>
    </xdr:to>
    <xdr:sp macro="" textlink="">
      <xdr:nvSpPr>
        <xdr:cNvPr id="1038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179353</xdr:colOff>
      <xdr:row>4</xdr:row>
      <xdr:rowOff>238126</xdr:rowOff>
    </xdr:to>
    <xdr:sp macro="" textlink="">
      <xdr:nvSpPr>
        <xdr:cNvPr id="1038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179353</xdr:colOff>
      <xdr:row>4</xdr:row>
      <xdr:rowOff>238126</xdr:rowOff>
    </xdr:to>
    <xdr:sp macro="" textlink="">
      <xdr:nvSpPr>
        <xdr:cNvPr id="1038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274603</xdr:colOff>
      <xdr:row>4</xdr:row>
      <xdr:rowOff>238126</xdr:rowOff>
    </xdr:to>
    <xdr:sp macro="" textlink="">
      <xdr:nvSpPr>
        <xdr:cNvPr id="1038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179353</xdr:colOff>
      <xdr:row>4</xdr:row>
      <xdr:rowOff>276226</xdr:rowOff>
    </xdr:to>
    <xdr:sp macro="" textlink="">
      <xdr:nvSpPr>
        <xdr:cNvPr id="1038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350803</xdr:colOff>
      <xdr:row>4</xdr:row>
      <xdr:rowOff>238126</xdr:rowOff>
    </xdr:to>
    <xdr:sp macro="" textlink="">
      <xdr:nvSpPr>
        <xdr:cNvPr id="10388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255553</xdr:colOff>
      <xdr:row>4</xdr:row>
      <xdr:rowOff>276226</xdr:rowOff>
    </xdr:to>
    <xdr:sp macro="" textlink="">
      <xdr:nvSpPr>
        <xdr:cNvPr id="1038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255553</xdr:colOff>
      <xdr:row>4</xdr:row>
      <xdr:rowOff>238126</xdr:rowOff>
    </xdr:to>
    <xdr:sp macro="" textlink="">
      <xdr:nvSpPr>
        <xdr:cNvPr id="1039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255553</xdr:colOff>
      <xdr:row>4</xdr:row>
      <xdr:rowOff>238126</xdr:rowOff>
    </xdr:to>
    <xdr:sp macro="" textlink="">
      <xdr:nvSpPr>
        <xdr:cNvPr id="1039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350803</xdr:colOff>
      <xdr:row>4</xdr:row>
      <xdr:rowOff>238126</xdr:rowOff>
    </xdr:to>
    <xdr:sp macro="" textlink="">
      <xdr:nvSpPr>
        <xdr:cNvPr id="10392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255553</xdr:colOff>
      <xdr:row>4</xdr:row>
      <xdr:rowOff>276226</xdr:rowOff>
    </xdr:to>
    <xdr:sp macro="" textlink="">
      <xdr:nvSpPr>
        <xdr:cNvPr id="1039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274603</xdr:colOff>
      <xdr:row>4</xdr:row>
      <xdr:rowOff>238126</xdr:rowOff>
    </xdr:to>
    <xdr:sp macro="" textlink="">
      <xdr:nvSpPr>
        <xdr:cNvPr id="1039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179353</xdr:colOff>
      <xdr:row>4</xdr:row>
      <xdr:rowOff>276226</xdr:rowOff>
    </xdr:to>
    <xdr:sp macro="" textlink="">
      <xdr:nvSpPr>
        <xdr:cNvPr id="1039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179353</xdr:colOff>
      <xdr:row>4</xdr:row>
      <xdr:rowOff>238126</xdr:rowOff>
    </xdr:to>
    <xdr:sp macro="" textlink="">
      <xdr:nvSpPr>
        <xdr:cNvPr id="1039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179353</xdr:colOff>
      <xdr:row>4</xdr:row>
      <xdr:rowOff>238126</xdr:rowOff>
    </xdr:to>
    <xdr:sp macro="" textlink="">
      <xdr:nvSpPr>
        <xdr:cNvPr id="1039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274603</xdr:colOff>
      <xdr:row>4</xdr:row>
      <xdr:rowOff>238126</xdr:rowOff>
    </xdr:to>
    <xdr:sp macro="" textlink="">
      <xdr:nvSpPr>
        <xdr:cNvPr id="1039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179353</xdr:colOff>
      <xdr:row>4</xdr:row>
      <xdr:rowOff>276226</xdr:rowOff>
    </xdr:to>
    <xdr:sp macro="" textlink="">
      <xdr:nvSpPr>
        <xdr:cNvPr id="1039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350803</xdr:colOff>
      <xdr:row>4</xdr:row>
      <xdr:rowOff>238126</xdr:rowOff>
    </xdr:to>
    <xdr:sp macro="" textlink="">
      <xdr:nvSpPr>
        <xdr:cNvPr id="10400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255553</xdr:colOff>
      <xdr:row>4</xdr:row>
      <xdr:rowOff>276226</xdr:rowOff>
    </xdr:to>
    <xdr:sp macro="" textlink="">
      <xdr:nvSpPr>
        <xdr:cNvPr id="1040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255553</xdr:colOff>
      <xdr:row>4</xdr:row>
      <xdr:rowOff>238126</xdr:rowOff>
    </xdr:to>
    <xdr:sp macro="" textlink="">
      <xdr:nvSpPr>
        <xdr:cNvPr id="1040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255553</xdr:colOff>
      <xdr:row>4</xdr:row>
      <xdr:rowOff>238126</xdr:rowOff>
    </xdr:to>
    <xdr:sp macro="" textlink="">
      <xdr:nvSpPr>
        <xdr:cNvPr id="1040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350803</xdr:colOff>
      <xdr:row>4</xdr:row>
      <xdr:rowOff>238126</xdr:rowOff>
    </xdr:to>
    <xdr:sp macro="" textlink="">
      <xdr:nvSpPr>
        <xdr:cNvPr id="10404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255553</xdr:colOff>
      <xdr:row>4</xdr:row>
      <xdr:rowOff>276226</xdr:rowOff>
    </xdr:to>
    <xdr:sp macro="" textlink="">
      <xdr:nvSpPr>
        <xdr:cNvPr id="1040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274603</xdr:colOff>
      <xdr:row>4</xdr:row>
      <xdr:rowOff>238126</xdr:rowOff>
    </xdr:to>
    <xdr:sp macro="" textlink="">
      <xdr:nvSpPr>
        <xdr:cNvPr id="1040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179353</xdr:colOff>
      <xdr:row>4</xdr:row>
      <xdr:rowOff>276226</xdr:rowOff>
    </xdr:to>
    <xdr:sp macro="" textlink="">
      <xdr:nvSpPr>
        <xdr:cNvPr id="1040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179353</xdr:colOff>
      <xdr:row>4</xdr:row>
      <xdr:rowOff>238126</xdr:rowOff>
    </xdr:to>
    <xdr:sp macro="" textlink="">
      <xdr:nvSpPr>
        <xdr:cNvPr id="1040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179353</xdr:colOff>
      <xdr:row>4</xdr:row>
      <xdr:rowOff>238126</xdr:rowOff>
    </xdr:to>
    <xdr:sp macro="" textlink="">
      <xdr:nvSpPr>
        <xdr:cNvPr id="1040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274603</xdr:colOff>
      <xdr:row>4</xdr:row>
      <xdr:rowOff>238126</xdr:rowOff>
    </xdr:to>
    <xdr:sp macro="" textlink="">
      <xdr:nvSpPr>
        <xdr:cNvPr id="1041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20</xdr:col>
      <xdr:colOff>0</xdr:colOff>
      <xdr:row>1</xdr:row>
      <xdr:rowOff>303901</xdr:rowOff>
    </xdr:from>
    <xdr:to>
      <xdr:col>21</xdr:col>
      <xdr:colOff>49952</xdr:colOff>
      <xdr:row>4</xdr:row>
      <xdr:rowOff>284852</xdr:rowOff>
    </xdr:to>
    <xdr:sp macro="" textlink="">
      <xdr:nvSpPr>
        <xdr:cNvPr id="10411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350803</xdr:colOff>
      <xdr:row>4</xdr:row>
      <xdr:rowOff>238126</xdr:rowOff>
    </xdr:to>
    <xdr:sp macro="" textlink="">
      <xdr:nvSpPr>
        <xdr:cNvPr id="10412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255553</xdr:colOff>
      <xdr:row>4</xdr:row>
      <xdr:rowOff>276226</xdr:rowOff>
    </xdr:to>
    <xdr:sp macro="" textlink="">
      <xdr:nvSpPr>
        <xdr:cNvPr id="1041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41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41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42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42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42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43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43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43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43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44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44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4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44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66785</xdr:colOff>
      <xdr:row>4</xdr:row>
      <xdr:rowOff>238126</xdr:rowOff>
    </xdr:to>
    <xdr:sp macro="" textlink="">
      <xdr:nvSpPr>
        <xdr:cNvPr id="10450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1221691</xdr:colOff>
      <xdr:row>4</xdr:row>
      <xdr:rowOff>276226</xdr:rowOff>
    </xdr:to>
    <xdr:sp macro="" textlink="">
      <xdr:nvSpPr>
        <xdr:cNvPr id="10451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1221691</xdr:colOff>
      <xdr:row>4</xdr:row>
      <xdr:rowOff>238126</xdr:rowOff>
    </xdr:to>
    <xdr:sp macro="" textlink="">
      <xdr:nvSpPr>
        <xdr:cNvPr id="1045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1221691</xdr:colOff>
      <xdr:row>4</xdr:row>
      <xdr:rowOff>238126</xdr:rowOff>
    </xdr:to>
    <xdr:sp macro="" textlink="">
      <xdr:nvSpPr>
        <xdr:cNvPr id="1045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66785</xdr:colOff>
      <xdr:row>4</xdr:row>
      <xdr:rowOff>238126</xdr:rowOff>
    </xdr:to>
    <xdr:sp macro="" textlink="">
      <xdr:nvSpPr>
        <xdr:cNvPr id="10454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1221691</xdr:colOff>
      <xdr:row>4</xdr:row>
      <xdr:rowOff>276226</xdr:rowOff>
    </xdr:to>
    <xdr:sp macro="" textlink="">
      <xdr:nvSpPr>
        <xdr:cNvPr id="1045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142985</xdr:colOff>
      <xdr:row>4</xdr:row>
      <xdr:rowOff>238126</xdr:rowOff>
    </xdr:to>
    <xdr:sp macro="" textlink="">
      <xdr:nvSpPr>
        <xdr:cNvPr id="10456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47735</xdr:colOff>
      <xdr:row>4</xdr:row>
      <xdr:rowOff>276226</xdr:rowOff>
    </xdr:to>
    <xdr:sp macro="" textlink="">
      <xdr:nvSpPr>
        <xdr:cNvPr id="10457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47735</xdr:colOff>
      <xdr:row>4</xdr:row>
      <xdr:rowOff>238126</xdr:rowOff>
    </xdr:to>
    <xdr:sp macro="" textlink="">
      <xdr:nvSpPr>
        <xdr:cNvPr id="1045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47735</xdr:colOff>
      <xdr:row>4</xdr:row>
      <xdr:rowOff>238126</xdr:rowOff>
    </xdr:to>
    <xdr:sp macro="" textlink="">
      <xdr:nvSpPr>
        <xdr:cNvPr id="10459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142985</xdr:colOff>
      <xdr:row>4</xdr:row>
      <xdr:rowOff>238126</xdr:rowOff>
    </xdr:to>
    <xdr:sp macro="" textlink="">
      <xdr:nvSpPr>
        <xdr:cNvPr id="10460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47735</xdr:colOff>
      <xdr:row>4</xdr:row>
      <xdr:rowOff>276226</xdr:rowOff>
    </xdr:to>
    <xdr:sp macro="" textlink="">
      <xdr:nvSpPr>
        <xdr:cNvPr id="10461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66785</xdr:colOff>
      <xdr:row>4</xdr:row>
      <xdr:rowOff>238126</xdr:rowOff>
    </xdr:to>
    <xdr:sp macro="" textlink="">
      <xdr:nvSpPr>
        <xdr:cNvPr id="10462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1221691</xdr:colOff>
      <xdr:row>4</xdr:row>
      <xdr:rowOff>276226</xdr:rowOff>
    </xdr:to>
    <xdr:sp macro="" textlink="">
      <xdr:nvSpPr>
        <xdr:cNvPr id="1046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1221691</xdr:colOff>
      <xdr:row>4</xdr:row>
      <xdr:rowOff>238126</xdr:rowOff>
    </xdr:to>
    <xdr:sp macro="" textlink="">
      <xdr:nvSpPr>
        <xdr:cNvPr id="1046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1221691</xdr:colOff>
      <xdr:row>4</xdr:row>
      <xdr:rowOff>238126</xdr:rowOff>
    </xdr:to>
    <xdr:sp macro="" textlink="">
      <xdr:nvSpPr>
        <xdr:cNvPr id="1046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66785</xdr:colOff>
      <xdr:row>4</xdr:row>
      <xdr:rowOff>238126</xdr:rowOff>
    </xdr:to>
    <xdr:sp macro="" textlink="">
      <xdr:nvSpPr>
        <xdr:cNvPr id="10466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1221691</xdr:colOff>
      <xdr:row>4</xdr:row>
      <xdr:rowOff>276226</xdr:rowOff>
    </xdr:to>
    <xdr:sp macro="" textlink="">
      <xdr:nvSpPr>
        <xdr:cNvPr id="1046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142985</xdr:colOff>
      <xdr:row>4</xdr:row>
      <xdr:rowOff>238126</xdr:rowOff>
    </xdr:to>
    <xdr:sp macro="" textlink="">
      <xdr:nvSpPr>
        <xdr:cNvPr id="10468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47735</xdr:colOff>
      <xdr:row>4</xdr:row>
      <xdr:rowOff>276226</xdr:rowOff>
    </xdr:to>
    <xdr:sp macro="" textlink="">
      <xdr:nvSpPr>
        <xdr:cNvPr id="10469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47735</xdr:colOff>
      <xdr:row>4</xdr:row>
      <xdr:rowOff>238126</xdr:rowOff>
    </xdr:to>
    <xdr:sp macro="" textlink="">
      <xdr:nvSpPr>
        <xdr:cNvPr id="10470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47735</xdr:colOff>
      <xdr:row>4</xdr:row>
      <xdr:rowOff>238126</xdr:rowOff>
    </xdr:to>
    <xdr:sp macro="" textlink="">
      <xdr:nvSpPr>
        <xdr:cNvPr id="10471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142985</xdr:colOff>
      <xdr:row>4</xdr:row>
      <xdr:rowOff>238126</xdr:rowOff>
    </xdr:to>
    <xdr:sp macro="" textlink="">
      <xdr:nvSpPr>
        <xdr:cNvPr id="10472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47735</xdr:colOff>
      <xdr:row>4</xdr:row>
      <xdr:rowOff>276226</xdr:rowOff>
    </xdr:to>
    <xdr:sp macro="" textlink="">
      <xdr:nvSpPr>
        <xdr:cNvPr id="10473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66785</xdr:colOff>
      <xdr:row>4</xdr:row>
      <xdr:rowOff>238126</xdr:rowOff>
    </xdr:to>
    <xdr:sp macro="" textlink="">
      <xdr:nvSpPr>
        <xdr:cNvPr id="10474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1221691</xdr:colOff>
      <xdr:row>4</xdr:row>
      <xdr:rowOff>276226</xdr:rowOff>
    </xdr:to>
    <xdr:sp macro="" textlink="">
      <xdr:nvSpPr>
        <xdr:cNvPr id="1047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1221691</xdr:colOff>
      <xdr:row>4</xdr:row>
      <xdr:rowOff>238126</xdr:rowOff>
    </xdr:to>
    <xdr:sp macro="" textlink="">
      <xdr:nvSpPr>
        <xdr:cNvPr id="1047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1221691</xdr:colOff>
      <xdr:row>4</xdr:row>
      <xdr:rowOff>238126</xdr:rowOff>
    </xdr:to>
    <xdr:sp macro="" textlink="">
      <xdr:nvSpPr>
        <xdr:cNvPr id="1047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1221691</xdr:colOff>
      <xdr:row>4</xdr:row>
      <xdr:rowOff>276226</xdr:rowOff>
    </xdr:to>
    <xdr:sp macro="" textlink="">
      <xdr:nvSpPr>
        <xdr:cNvPr id="1047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142985</xdr:colOff>
      <xdr:row>4</xdr:row>
      <xdr:rowOff>238126</xdr:rowOff>
    </xdr:to>
    <xdr:sp macro="" textlink="">
      <xdr:nvSpPr>
        <xdr:cNvPr id="10479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47735</xdr:colOff>
      <xdr:row>4</xdr:row>
      <xdr:rowOff>276226</xdr:rowOff>
    </xdr:to>
    <xdr:sp macro="" textlink="">
      <xdr:nvSpPr>
        <xdr:cNvPr id="10480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47735</xdr:colOff>
      <xdr:row>4</xdr:row>
      <xdr:rowOff>238126</xdr:rowOff>
    </xdr:to>
    <xdr:sp macro="" textlink="">
      <xdr:nvSpPr>
        <xdr:cNvPr id="10481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48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48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48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48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48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48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48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48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49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49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49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49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49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49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49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49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49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49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50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50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50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50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50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50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50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50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50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50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51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51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51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51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51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51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5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1126439</xdr:colOff>
      <xdr:row>4</xdr:row>
      <xdr:rowOff>276226</xdr:rowOff>
    </xdr:to>
    <xdr:sp macro="" textlink="">
      <xdr:nvSpPr>
        <xdr:cNvPr id="10517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1126439</xdr:colOff>
      <xdr:row>4</xdr:row>
      <xdr:rowOff>238126</xdr:rowOff>
    </xdr:to>
    <xdr:sp macro="" textlink="">
      <xdr:nvSpPr>
        <xdr:cNvPr id="1051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1126439</xdr:colOff>
      <xdr:row>4</xdr:row>
      <xdr:rowOff>238126</xdr:rowOff>
    </xdr:to>
    <xdr:sp macro="" textlink="">
      <xdr:nvSpPr>
        <xdr:cNvPr id="1051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5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1126439</xdr:colOff>
      <xdr:row>4</xdr:row>
      <xdr:rowOff>276226</xdr:rowOff>
    </xdr:to>
    <xdr:sp macro="" textlink="">
      <xdr:nvSpPr>
        <xdr:cNvPr id="1052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5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1202639</xdr:colOff>
      <xdr:row>4</xdr:row>
      <xdr:rowOff>276226</xdr:rowOff>
    </xdr:to>
    <xdr:sp macro="" textlink="">
      <xdr:nvSpPr>
        <xdr:cNvPr id="10523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5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5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5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1202639</xdr:colOff>
      <xdr:row>4</xdr:row>
      <xdr:rowOff>276226</xdr:rowOff>
    </xdr:to>
    <xdr:sp macro="" textlink="">
      <xdr:nvSpPr>
        <xdr:cNvPr id="10527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5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1126439</xdr:colOff>
      <xdr:row>4</xdr:row>
      <xdr:rowOff>276226</xdr:rowOff>
    </xdr:to>
    <xdr:sp macro="" textlink="">
      <xdr:nvSpPr>
        <xdr:cNvPr id="1052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1126439</xdr:colOff>
      <xdr:row>4</xdr:row>
      <xdr:rowOff>238126</xdr:rowOff>
    </xdr:to>
    <xdr:sp macro="" textlink="">
      <xdr:nvSpPr>
        <xdr:cNvPr id="1053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1126439</xdr:colOff>
      <xdr:row>4</xdr:row>
      <xdr:rowOff>238126</xdr:rowOff>
    </xdr:to>
    <xdr:sp macro="" textlink="">
      <xdr:nvSpPr>
        <xdr:cNvPr id="1053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5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1126439</xdr:colOff>
      <xdr:row>4</xdr:row>
      <xdr:rowOff>276226</xdr:rowOff>
    </xdr:to>
    <xdr:sp macro="" textlink="">
      <xdr:nvSpPr>
        <xdr:cNvPr id="1053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5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1202639</xdr:colOff>
      <xdr:row>4</xdr:row>
      <xdr:rowOff>276226</xdr:rowOff>
    </xdr:to>
    <xdr:sp macro="" textlink="">
      <xdr:nvSpPr>
        <xdr:cNvPr id="10535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5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5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5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1202639</xdr:colOff>
      <xdr:row>4</xdr:row>
      <xdr:rowOff>276226</xdr:rowOff>
    </xdr:to>
    <xdr:sp macro="" textlink="">
      <xdr:nvSpPr>
        <xdr:cNvPr id="10539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5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1126439</xdr:colOff>
      <xdr:row>4</xdr:row>
      <xdr:rowOff>276226</xdr:rowOff>
    </xdr:to>
    <xdr:sp macro="" textlink="">
      <xdr:nvSpPr>
        <xdr:cNvPr id="1054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1126439</xdr:colOff>
      <xdr:row>4</xdr:row>
      <xdr:rowOff>238126</xdr:rowOff>
    </xdr:to>
    <xdr:sp macro="" textlink="">
      <xdr:nvSpPr>
        <xdr:cNvPr id="1054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1126439</xdr:colOff>
      <xdr:row>4</xdr:row>
      <xdr:rowOff>238126</xdr:rowOff>
    </xdr:to>
    <xdr:sp macro="" textlink="">
      <xdr:nvSpPr>
        <xdr:cNvPr id="1054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5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1126439</xdr:colOff>
      <xdr:row>4</xdr:row>
      <xdr:rowOff>276226</xdr:rowOff>
    </xdr:to>
    <xdr:sp macro="" textlink="">
      <xdr:nvSpPr>
        <xdr:cNvPr id="1054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303901</xdr:rowOff>
    </xdr:from>
    <xdr:to>
      <xdr:col>22</xdr:col>
      <xdr:colOff>49953</xdr:colOff>
      <xdr:row>4</xdr:row>
      <xdr:rowOff>284852</xdr:rowOff>
    </xdr:to>
    <xdr:sp macro="" textlink="">
      <xdr:nvSpPr>
        <xdr:cNvPr id="10546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4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54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4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5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5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55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5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55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5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5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5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55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5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56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6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6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6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56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6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56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6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6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6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57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7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57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7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7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7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57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7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57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7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8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058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058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933803</xdr:colOff>
      <xdr:row>4</xdr:row>
      <xdr:rowOff>238126</xdr:rowOff>
    </xdr:to>
    <xdr:sp macro="" textlink="">
      <xdr:nvSpPr>
        <xdr:cNvPr id="1058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808002</xdr:colOff>
      <xdr:row>4</xdr:row>
      <xdr:rowOff>276226</xdr:rowOff>
    </xdr:to>
    <xdr:sp macro="" textlink="">
      <xdr:nvSpPr>
        <xdr:cNvPr id="10584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808002</xdr:colOff>
      <xdr:row>4</xdr:row>
      <xdr:rowOff>238126</xdr:rowOff>
    </xdr:to>
    <xdr:sp macro="" textlink="">
      <xdr:nvSpPr>
        <xdr:cNvPr id="10585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808002</xdr:colOff>
      <xdr:row>4</xdr:row>
      <xdr:rowOff>238126</xdr:rowOff>
    </xdr:to>
    <xdr:sp macro="" textlink="">
      <xdr:nvSpPr>
        <xdr:cNvPr id="10586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933803</xdr:colOff>
      <xdr:row>4</xdr:row>
      <xdr:rowOff>238126</xdr:rowOff>
    </xdr:to>
    <xdr:sp macro="" textlink="">
      <xdr:nvSpPr>
        <xdr:cNvPr id="1058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808002</xdr:colOff>
      <xdr:row>4</xdr:row>
      <xdr:rowOff>276226</xdr:rowOff>
    </xdr:to>
    <xdr:sp macro="" textlink="">
      <xdr:nvSpPr>
        <xdr:cNvPr id="1058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964407</xdr:colOff>
      <xdr:row>4</xdr:row>
      <xdr:rowOff>238126</xdr:rowOff>
    </xdr:to>
    <xdr:sp macro="" textlink="">
      <xdr:nvSpPr>
        <xdr:cNvPr id="10589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914753</xdr:colOff>
      <xdr:row>4</xdr:row>
      <xdr:rowOff>276226</xdr:rowOff>
    </xdr:to>
    <xdr:sp macro="" textlink="">
      <xdr:nvSpPr>
        <xdr:cNvPr id="10590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914753</xdr:colOff>
      <xdr:row>4</xdr:row>
      <xdr:rowOff>238126</xdr:rowOff>
    </xdr:to>
    <xdr:sp macro="" textlink="">
      <xdr:nvSpPr>
        <xdr:cNvPr id="10591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914753</xdr:colOff>
      <xdr:row>4</xdr:row>
      <xdr:rowOff>238126</xdr:rowOff>
    </xdr:to>
    <xdr:sp macro="" textlink="">
      <xdr:nvSpPr>
        <xdr:cNvPr id="10592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964407</xdr:colOff>
      <xdr:row>4</xdr:row>
      <xdr:rowOff>238126</xdr:rowOff>
    </xdr:to>
    <xdr:sp macro="" textlink="">
      <xdr:nvSpPr>
        <xdr:cNvPr id="10593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914753</xdr:colOff>
      <xdr:row>4</xdr:row>
      <xdr:rowOff>276226</xdr:rowOff>
    </xdr:to>
    <xdr:sp macro="" textlink="">
      <xdr:nvSpPr>
        <xdr:cNvPr id="10594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933803</xdr:colOff>
      <xdr:row>4</xdr:row>
      <xdr:rowOff>238126</xdr:rowOff>
    </xdr:to>
    <xdr:sp macro="" textlink="">
      <xdr:nvSpPr>
        <xdr:cNvPr id="1059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808002</xdr:colOff>
      <xdr:row>4</xdr:row>
      <xdr:rowOff>276226</xdr:rowOff>
    </xdr:to>
    <xdr:sp macro="" textlink="">
      <xdr:nvSpPr>
        <xdr:cNvPr id="10596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808002</xdr:colOff>
      <xdr:row>4</xdr:row>
      <xdr:rowOff>238126</xdr:rowOff>
    </xdr:to>
    <xdr:sp macro="" textlink="">
      <xdr:nvSpPr>
        <xdr:cNvPr id="10597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808002</xdr:colOff>
      <xdr:row>4</xdr:row>
      <xdr:rowOff>238126</xdr:rowOff>
    </xdr:to>
    <xdr:sp macro="" textlink="">
      <xdr:nvSpPr>
        <xdr:cNvPr id="10598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933803</xdr:colOff>
      <xdr:row>4</xdr:row>
      <xdr:rowOff>238126</xdr:rowOff>
    </xdr:to>
    <xdr:sp macro="" textlink="">
      <xdr:nvSpPr>
        <xdr:cNvPr id="1059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808002</xdr:colOff>
      <xdr:row>4</xdr:row>
      <xdr:rowOff>276226</xdr:rowOff>
    </xdr:to>
    <xdr:sp macro="" textlink="">
      <xdr:nvSpPr>
        <xdr:cNvPr id="10600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964407</xdr:colOff>
      <xdr:row>4</xdr:row>
      <xdr:rowOff>238126</xdr:rowOff>
    </xdr:to>
    <xdr:sp macro="" textlink="">
      <xdr:nvSpPr>
        <xdr:cNvPr id="10601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914753</xdr:colOff>
      <xdr:row>4</xdr:row>
      <xdr:rowOff>276226</xdr:rowOff>
    </xdr:to>
    <xdr:sp macro="" textlink="">
      <xdr:nvSpPr>
        <xdr:cNvPr id="10602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914753</xdr:colOff>
      <xdr:row>4</xdr:row>
      <xdr:rowOff>238126</xdr:rowOff>
    </xdr:to>
    <xdr:sp macro="" textlink="">
      <xdr:nvSpPr>
        <xdr:cNvPr id="10603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914753</xdr:colOff>
      <xdr:row>4</xdr:row>
      <xdr:rowOff>238126</xdr:rowOff>
    </xdr:to>
    <xdr:sp macro="" textlink="">
      <xdr:nvSpPr>
        <xdr:cNvPr id="10604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964407</xdr:colOff>
      <xdr:row>4</xdr:row>
      <xdr:rowOff>238126</xdr:rowOff>
    </xdr:to>
    <xdr:sp macro="" textlink="">
      <xdr:nvSpPr>
        <xdr:cNvPr id="10605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914753</xdr:colOff>
      <xdr:row>4</xdr:row>
      <xdr:rowOff>276226</xdr:rowOff>
    </xdr:to>
    <xdr:sp macro="" textlink="">
      <xdr:nvSpPr>
        <xdr:cNvPr id="10606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933803</xdr:colOff>
      <xdr:row>4</xdr:row>
      <xdr:rowOff>238126</xdr:rowOff>
    </xdr:to>
    <xdr:sp macro="" textlink="">
      <xdr:nvSpPr>
        <xdr:cNvPr id="1060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808002</xdr:colOff>
      <xdr:row>4</xdr:row>
      <xdr:rowOff>276226</xdr:rowOff>
    </xdr:to>
    <xdr:sp macro="" textlink="">
      <xdr:nvSpPr>
        <xdr:cNvPr id="1060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933803</xdr:colOff>
      <xdr:row>4</xdr:row>
      <xdr:rowOff>238126</xdr:rowOff>
    </xdr:to>
    <xdr:sp macro="" textlink="">
      <xdr:nvSpPr>
        <xdr:cNvPr id="1060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964407</xdr:colOff>
      <xdr:row>4</xdr:row>
      <xdr:rowOff>238126</xdr:rowOff>
    </xdr:to>
    <xdr:sp macro="" textlink="">
      <xdr:nvSpPr>
        <xdr:cNvPr id="10610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914753</xdr:colOff>
      <xdr:row>4</xdr:row>
      <xdr:rowOff>276226</xdr:rowOff>
    </xdr:to>
    <xdr:sp macro="" textlink="">
      <xdr:nvSpPr>
        <xdr:cNvPr id="10611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1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61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1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1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1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61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1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61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2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2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2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62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2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62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2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2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2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62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3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63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3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3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3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63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3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63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3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3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4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64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4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476496</xdr:colOff>
      <xdr:row>4</xdr:row>
      <xdr:rowOff>276226</xdr:rowOff>
    </xdr:to>
    <xdr:sp macro="" textlink="">
      <xdr:nvSpPr>
        <xdr:cNvPr id="1064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476496</xdr:colOff>
      <xdr:row>4</xdr:row>
      <xdr:rowOff>238126</xdr:rowOff>
    </xdr:to>
    <xdr:sp macro="" textlink="">
      <xdr:nvSpPr>
        <xdr:cNvPr id="1064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695434</xdr:colOff>
      <xdr:row>4</xdr:row>
      <xdr:rowOff>238126</xdr:rowOff>
    </xdr:to>
    <xdr:sp macro="" textlink="">
      <xdr:nvSpPr>
        <xdr:cNvPr id="1064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600184</xdr:colOff>
      <xdr:row>4</xdr:row>
      <xdr:rowOff>276226</xdr:rowOff>
    </xdr:to>
    <xdr:sp macro="" textlink="">
      <xdr:nvSpPr>
        <xdr:cNvPr id="10646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600184</xdr:colOff>
      <xdr:row>4</xdr:row>
      <xdr:rowOff>238126</xdr:rowOff>
    </xdr:to>
    <xdr:sp macro="" textlink="">
      <xdr:nvSpPr>
        <xdr:cNvPr id="1064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600184</xdr:colOff>
      <xdr:row>4</xdr:row>
      <xdr:rowOff>238126</xdr:rowOff>
    </xdr:to>
    <xdr:sp macro="" textlink="">
      <xdr:nvSpPr>
        <xdr:cNvPr id="1064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695434</xdr:colOff>
      <xdr:row>4</xdr:row>
      <xdr:rowOff>238126</xdr:rowOff>
    </xdr:to>
    <xdr:sp macro="" textlink="">
      <xdr:nvSpPr>
        <xdr:cNvPr id="1064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600184</xdr:colOff>
      <xdr:row>4</xdr:row>
      <xdr:rowOff>276226</xdr:rowOff>
    </xdr:to>
    <xdr:sp macro="" textlink="">
      <xdr:nvSpPr>
        <xdr:cNvPr id="1065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771634</xdr:colOff>
      <xdr:row>4</xdr:row>
      <xdr:rowOff>238126</xdr:rowOff>
    </xdr:to>
    <xdr:sp macro="" textlink="">
      <xdr:nvSpPr>
        <xdr:cNvPr id="10651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676384</xdr:colOff>
      <xdr:row>4</xdr:row>
      <xdr:rowOff>276226</xdr:rowOff>
    </xdr:to>
    <xdr:sp macro="" textlink="">
      <xdr:nvSpPr>
        <xdr:cNvPr id="10652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676384</xdr:colOff>
      <xdr:row>4</xdr:row>
      <xdr:rowOff>238126</xdr:rowOff>
    </xdr:to>
    <xdr:sp macro="" textlink="">
      <xdr:nvSpPr>
        <xdr:cNvPr id="10653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676384</xdr:colOff>
      <xdr:row>4</xdr:row>
      <xdr:rowOff>238126</xdr:rowOff>
    </xdr:to>
    <xdr:sp macro="" textlink="">
      <xdr:nvSpPr>
        <xdr:cNvPr id="10654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771634</xdr:colOff>
      <xdr:row>4</xdr:row>
      <xdr:rowOff>238126</xdr:rowOff>
    </xdr:to>
    <xdr:sp macro="" textlink="">
      <xdr:nvSpPr>
        <xdr:cNvPr id="10655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676384</xdr:colOff>
      <xdr:row>4</xdr:row>
      <xdr:rowOff>276226</xdr:rowOff>
    </xdr:to>
    <xdr:sp macro="" textlink="">
      <xdr:nvSpPr>
        <xdr:cNvPr id="10656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695434</xdr:colOff>
      <xdr:row>4</xdr:row>
      <xdr:rowOff>238126</xdr:rowOff>
    </xdr:to>
    <xdr:sp macro="" textlink="">
      <xdr:nvSpPr>
        <xdr:cNvPr id="1065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600184</xdr:colOff>
      <xdr:row>4</xdr:row>
      <xdr:rowOff>276226</xdr:rowOff>
    </xdr:to>
    <xdr:sp macro="" textlink="">
      <xdr:nvSpPr>
        <xdr:cNvPr id="10658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600184</xdr:colOff>
      <xdr:row>4</xdr:row>
      <xdr:rowOff>238126</xdr:rowOff>
    </xdr:to>
    <xdr:sp macro="" textlink="">
      <xdr:nvSpPr>
        <xdr:cNvPr id="1065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600184</xdr:colOff>
      <xdr:row>4</xdr:row>
      <xdr:rowOff>238126</xdr:rowOff>
    </xdr:to>
    <xdr:sp macro="" textlink="">
      <xdr:nvSpPr>
        <xdr:cNvPr id="1066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695434</xdr:colOff>
      <xdr:row>4</xdr:row>
      <xdr:rowOff>238126</xdr:rowOff>
    </xdr:to>
    <xdr:sp macro="" textlink="">
      <xdr:nvSpPr>
        <xdr:cNvPr id="1066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600184</xdr:colOff>
      <xdr:row>4</xdr:row>
      <xdr:rowOff>276226</xdr:rowOff>
    </xdr:to>
    <xdr:sp macro="" textlink="">
      <xdr:nvSpPr>
        <xdr:cNvPr id="10662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771634</xdr:colOff>
      <xdr:row>4</xdr:row>
      <xdr:rowOff>238126</xdr:rowOff>
    </xdr:to>
    <xdr:sp macro="" textlink="">
      <xdr:nvSpPr>
        <xdr:cNvPr id="10663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676384</xdr:colOff>
      <xdr:row>4</xdr:row>
      <xdr:rowOff>276226</xdr:rowOff>
    </xdr:to>
    <xdr:sp macro="" textlink="">
      <xdr:nvSpPr>
        <xdr:cNvPr id="10664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676384</xdr:colOff>
      <xdr:row>4</xdr:row>
      <xdr:rowOff>238126</xdr:rowOff>
    </xdr:to>
    <xdr:sp macro="" textlink="">
      <xdr:nvSpPr>
        <xdr:cNvPr id="10665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676384</xdr:colOff>
      <xdr:row>4</xdr:row>
      <xdr:rowOff>238126</xdr:rowOff>
    </xdr:to>
    <xdr:sp macro="" textlink="">
      <xdr:nvSpPr>
        <xdr:cNvPr id="10666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771634</xdr:colOff>
      <xdr:row>4</xdr:row>
      <xdr:rowOff>238126</xdr:rowOff>
    </xdr:to>
    <xdr:sp macro="" textlink="">
      <xdr:nvSpPr>
        <xdr:cNvPr id="10667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676384</xdr:colOff>
      <xdr:row>4</xdr:row>
      <xdr:rowOff>276226</xdr:rowOff>
    </xdr:to>
    <xdr:sp macro="" textlink="">
      <xdr:nvSpPr>
        <xdr:cNvPr id="10668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695434</xdr:colOff>
      <xdr:row>4</xdr:row>
      <xdr:rowOff>238126</xdr:rowOff>
    </xdr:to>
    <xdr:sp macro="" textlink="">
      <xdr:nvSpPr>
        <xdr:cNvPr id="1066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600184</xdr:colOff>
      <xdr:row>4</xdr:row>
      <xdr:rowOff>276226</xdr:rowOff>
    </xdr:to>
    <xdr:sp macro="" textlink="">
      <xdr:nvSpPr>
        <xdr:cNvPr id="1067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600184</xdr:colOff>
      <xdr:row>4</xdr:row>
      <xdr:rowOff>238126</xdr:rowOff>
    </xdr:to>
    <xdr:sp macro="" textlink="">
      <xdr:nvSpPr>
        <xdr:cNvPr id="1067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600184</xdr:colOff>
      <xdr:row>4</xdr:row>
      <xdr:rowOff>238126</xdr:rowOff>
    </xdr:to>
    <xdr:sp macro="" textlink="">
      <xdr:nvSpPr>
        <xdr:cNvPr id="1067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695434</xdr:colOff>
      <xdr:row>4</xdr:row>
      <xdr:rowOff>238126</xdr:rowOff>
    </xdr:to>
    <xdr:sp macro="" textlink="">
      <xdr:nvSpPr>
        <xdr:cNvPr id="1067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771634</xdr:colOff>
      <xdr:row>4</xdr:row>
      <xdr:rowOff>238126</xdr:rowOff>
    </xdr:to>
    <xdr:sp macro="" textlink="">
      <xdr:nvSpPr>
        <xdr:cNvPr id="10674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676384</xdr:colOff>
      <xdr:row>4</xdr:row>
      <xdr:rowOff>276226</xdr:rowOff>
    </xdr:to>
    <xdr:sp macro="" textlink="">
      <xdr:nvSpPr>
        <xdr:cNvPr id="10675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6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67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6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6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6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68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6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68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6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6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6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68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6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68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6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6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6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69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6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69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6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6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6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69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7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70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7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7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7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70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7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70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7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7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7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71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71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179351</xdr:colOff>
      <xdr:row>4</xdr:row>
      <xdr:rowOff>276226</xdr:rowOff>
    </xdr:to>
    <xdr:sp macro="" textlink="">
      <xdr:nvSpPr>
        <xdr:cNvPr id="1071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179351</xdr:colOff>
      <xdr:row>4</xdr:row>
      <xdr:rowOff>238126</xdr:rowOff>
    </xdr:to>
    <xdr:sp macro="" textlink="">
      <xdr:nvSpPr>
        <xdr:cNvPr id="1071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179351</xdr:colOff>
      <xdr:row>4</xdr:row>
      <xdr:rowOff>238126</xdr:rowOff>
    </xdr:to>
    <xdr:sp macro="" textlink="">
      <xdr:nvSpPr>
        <xdr:cNvPr id="1071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71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179351</xdr:colOff>
      <xdr:row>4</xdr:row>
      <xdr:rowOff>276226</xdr:rowOff>
    </xdr:to>
    <xdr:sp macro="" textlink="">
      <xdr:nvSpPr>
        <xdr:cNvPr id="1071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71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255551</xdr:colOff>
      <xdr:row>4</xdr:row>
      <xdr:rowOff>276226</xdr:rowOff>
    </xdr:to>
    <xdr:sp macro="" textlink="">
      <xdr:nvSpPr>
        <xdr:cNvPr id="1071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255551</xdr:colOff>
      <xdr:row>4</xdr:row>
      <xdr:rowOff>238126</xdr:rowOff>
    </xdr:to>
    <xdr:sp macro="" textlink="">
      <xdr:nvSpPr>
        <xdr:cNvPr id="1072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255551</xdr:colOff>
      <xdr:row>4</xdr:row>
      <xdr:rowOff>238126</xdr:rowOff>
    </xdr:to>
    <xdr:sp macro="" textlink="">
      <xdr:nvSpPr>
        <xdr:cNvPr id="1072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72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255551</xdr:colOff>
      <xdr:row>4</xdr:row>
      <xdr:rowOff>276226</xdr:rowOff>
    </xdr:to>
    <xdr:sp macro="" textlink="">
      <xdr:nvSpPr>
        <xdr:cNvPr id="1072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72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179351</xdr:colOff>
      <xdr:row>4</xdr:row>
      <xdr:rowOff>276226</xdr:rowOff>
    </xdr:to>
    <xdr:sp macro="" textlink="">
      <xdr:nvSpPr>
        <xdr:cNvPr id="1072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179351</xdr:colOff>
      <xdr:row>4</xdr:row>
      <xdr:rowOff>238126</xdr:rowOff>
    </xdr:to>
    <xdr:sp macro="" textlink="">
      <xdr:nvSpPr>
        <xdr:cNvPr id="1072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179351</xdr:colOff>
      <xdr:row>4</xdr:row>
      <xdr:rowOff>238126</xdr:rowOff>
    </xdr:to>
    <xdr:sp macro="" textlink="">
      <xdr:nvSpPr>
        <xdr:cNvPr id="1072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72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179351</xdr:colOff>
      <xdr:row>4</xdr:row>
      <xdr:rowOff>276226</xdr:rowOff>
    </xdr:to>
    <xdr:sp macro="" textlink="">
      <xdr:nvSpPr>
        <xdr:cNvPr id="1072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73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255551</xdr:colOff>
      <xdr:row>4</xdr:row>
      <xdr:rowOff>276226</xdr:rowOff>
    </xdr:to>
    <xdr:sp macro="" textlink="">
      <xdr:nvSpPr>
        <xdr:cNvPr id="1073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255551</xdr:colOff>
      <xdr:row>4</xdr:row>
      <xdr:rowOff>238126</xdr:rowOff>
    </xdr:to>
    <xdr:sp macro="" textlink="">
      <xdr:nvSpPr>
        <xdr:cNvPr id="1073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255551</xdr:colOff>
      <xdr:row>4</xdr:row>
      <xdr:rowOff>238126</xdr:rowOff>
    </xdr:to>
    <xdr:sp macro="" textlink="">
      <xdr:nvSpPr>
        <xdr:cNvPr id="1073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73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255551</xdr:colOff>
      <xdr:row>4</xdr:row>
      <xdr:rowOff>276226</xdr:rowOff>
    </xdr:to>
    <xdr:sp macro="" textlink="">
      <xdr:nvSpPr>
        <xdr:cNvPr id="1073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73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179351</xdr:colOff>
      <xdr:row>4</xdr:row>
      <xdr:rowOff>276226</xdr:rowOff>
    </xdr:to>
    <xdr:sp macro="" textlink="">
      <xdr:nvSpPr>
        <xdr:cNvPr id="1073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179351</xdr:colOff>
      <xdr:row>4</xdr:row>
      <xdr:rowOff>238126</xdr:rowOff>
    </xdr:to>
    <xdr:sp macro="" textlink="">
      <xdr:nvSpPr>
        <xdr:cNvPr id="1073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179351</xdr:colOff>
      <xdr:row>4</xdr:row>
      <xdr:rowOff>238126</xdr:rowOff>
    </xdr:to>
    <xdr:sp macro="" textlink="">
      <xdr:nvSpPr>
        <xdr:cNvPr id="1073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74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179351</xdr:colOff>
      <xdr:row>4</xdr:row>
      <xdr:rowOff>276226</xdr:rowOff>
    </xdr:to>
    <xdr:sp macro="" textlink="">
      <xdr:nvSpPr>
        <xdr:cNvPr id="1074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74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255551</xdr:colOff>
      <xdr:row>4</xdr:row>
      <xdr:rowOff>276226</xdr:rowOff>
    </xdr:to>
    <xdr:sp macro="" textlink="">
      <xdr:nvSpPr>
        <xdr:cNvPr id="1074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255551</xdr:colOff>
      <xdr:row>4</xdr:row>
      <xdr:rowOff>238126</xdr:rowOff>
    </xdr:to>
    <xdr:sp macro="" textlink="">
      <xdr:nvSpPr>
        <xdr:cNvPr id="1074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255551</xdr:colOff>
      <xdr:row>4</xdr:row>
      <xdr:rowOff>238126</xdr:rowOff>
    </xdr:to>
    <xdr:sp macro="" textlink="">
      <xdr:nvSpPr>
        <xdr:cNvPr id="1074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265076</xdr:colOff>
      <xdr:row>4</xdr:row>
      <xdr:rowOff>238126</xdr:rowOff>
    </xdr:to>
    <xdr:sp macro="" textlink="">
      <xdr:nvSpPr>
        <xdr:cNvPr id="1074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4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74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4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5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5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75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5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75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5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5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5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75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5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76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6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6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6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76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6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76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6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6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6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77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7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77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7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7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7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77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7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77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7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8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1241742</xdr:colOff>
      <xdr:row>4</xdr:row>
      <xdr:rowOff>238126</xdr:rowOff>
    </xdr:to>
    <xdr:sp macro="" textlink="">
      <xdr:nvSpPr>
        <xdr:cNvPr id="1078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1241742</xdr:colOff>
      <xdr:row>4</xdr:row>
      <xdr:rowOff>276226</xdr:rowOff>
    </xdr:to>
    <xdr:sp macro="" textlink="">
      <xdr:nvSpPr>
        <xdr:cNvPr id="1078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7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78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7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7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7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78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7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79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7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7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7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79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7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79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7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7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7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80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8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80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8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8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8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80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8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80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8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8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8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81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8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81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8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8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08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081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274603</xdr:colOff>
      <xdr:row>4</xdr:row>
      <xdr:rowOff>238126</xdr:rowOff>
    </xdr:to>
    <xdr:sp macro="" textlink="">
      <xdr:nvSpPr>
        <xdr:cNvPr id="1081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179353</xdr:colOff>
      <xdr:row>4</xdr:row>
      <xdr:rowOff>276226</xdr:rowOff>
    </xdr:to>
    <xdr:sp macro="" textlink="">
      <xdr:nvSpPr>
        <xdr:cNvPr id="1082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179353</xdr:colOff>
      <xdr:row>4</xdr:row>
      <xdr:rowOff>238126</xdr:rowOff>
    </xdr:to>
    <xdr:sp macro="" textlink="">
      <xdr:nvSpPr>
        <xdr:cNvPr id="1082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179353</xdr:colOff>
      <xdr:row>4</xdr:row>
      <xdr:rowOff>238126</xdr:rowOff>
    </xdr:to>
    <xdr:sp macro="" textlink="">
      <xdr:nvSpPr>
        <xdr:cNvPr id="1082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274603</xdr:colOff>
      <xdr:row>4</xdr:row>
      <xdr:rowOff>238126</xdr:rowOff>
    </xdr:to>
    <xdr:sp macro="" textlink="">
      <xdr:nvSpPr>
        <xdr:cNvPr id="1082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179353</xdr:colOff>
      <xdr:row>4</xdr:row>
      <xdr:rowOff>276226</xdr:rowOff>
    </xdr:to>
    <xdr:sp macro="" textlink="">
      <xdr:nvSpPr>
        <xdr:cNvPr id="1082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350803</xdr:colOff>
      <xdr:row>4</xdr:row>
      <xdr:rowOff>238126</xdr:rowOff>
    </xdr:to>
    <xdr:sp macro="" textlink="">
      <xdr:nvSpPr>
        <xdr:cNvPr id="10825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255553</xdr:colOff>
      <xdr:row>4</xdr:row>
      <xdr:rowOff>276226</xdr:rowOff>
    </xdr:to>
    <xdr:sp macro="" textlink="">
      <xdr:nvSpPr>
        <xdr:cNvPr id="1082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255553</xdr:colOff>
      <xdr:row>4</xdr:row>
      <xdr:rowOff>238126</xdr:rowOff>
    </xdr:to>
    <xdr:sp macro="" textlink="">
      <xdr:nvSpPr>
        <xdr:cNvPr id="1082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255553</xdr:colOff>
      <xdr:row>4</xdr:row>
      <xdr:rowOff>238126</xdr:rowOff>
    </xdr:to>
    <xdr:sp macro="" textlink="">
      <xdr:nvSpPr>
        <xdr:cNvPr id="1082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350803</xdr:colOff>
      <xdr:row>4</xdr:row>
      <xdr:rowOff>238126</xdr:rowOff>
    </xdr:to>
    <xdr:sp macro="" textlink="">
      <xdr:nvSpPr>
        <xdr:cNvPr id="1082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255553</xdr:colOff>
      <xdr:row>4</xdr:row>
      <xdr:rowOff>276226</xdr:rowOff>
    </xdr:to>
    <xdr:sp macro="" textlink="">
      <xdr:nvSpPr>
        <xdr:cNvPr id="1083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274603</xdr:colOff>
      <xdr:row>4</xdr:row>
      <xdr:rowOff>238126</xdr:rowOff>
    </xdr:to>
    <xdr:sp macro="" textlink="">
      <xdr:nvSpPr>
        <xdr:cNvPr id="1083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179353</xdr:colOff>
      <xdr:row>4</xdr:row>
      <xdr:rowOff>276226</xdr:rowOff>
    </xdr:to>
    <xdr:sp macro="" textlink="">
      <xdr:nvSpPr>
        <xdr:cNvPr id="1083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179353</xdr:colOff>
      <xdr:row>4</xdr:row>
      <xdr:rowOff>238126</xdr:rowOff>
    </xdr:to>
    <xdr:sp macro="" textlink="">
      <xdr:nvSpPr>
        <xdr:cNvPr id="1083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179353</xdr:colOff>
      <xdr:row>4</xdr:row>
      <xdr:rowOff>238126</xdr:rowOff>
    </xdr:to>
    <xdr:sp macro="" textlink="">
      <xdr:nvSpPr>
        <xdr:cNvPr id="1083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274603</xdr:colOff>
      <xdr:row>4</xdr:row>
      <xdr:rowOff>238126</xdr:rowOff>
    </xdr:to>
    <xdr:sp macro="" textlink="">
      <xdr:nvSpPr>
        <xdr:cNvPr id="1083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179353</xdr:colOff>
      <xdr:row>4</xdr:row>
      <xdr:rowOff>276226</xdr:rowOff>
    </xdr:to>
    <xdr:sp macro="" textlink="">
      <xdr:nvSpPr>
        <xdr:cNvPr id="1083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350803</xdr:colOff>
      <xdr:row>4</xdr:row>
      <xdr:rowOff>238126</xdr:rowOff>
    </xdr:to>
    <xdr:sp macro="" textlink="">
      <xdr:nvSpPr>
        <xdr:cNvPr id="10837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255553</xdr:colOff>
      <xdr:row>4</xdr:row>
      <xdr:rowOff>276226</xdr:rowOff>
    </xdr:to>
    <xdr:sp macro="" textlink="">
      <xdr:nvSpPr>
        <xdr:cNvPr id="1083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255553</xdr:colOff>
      <xdr:row>4</xdr:row>
      <xdr:rowOff>238126</xdr:rowOff>
    </xdr:to>
    <xdr:sp macro="" textlink="">
      <xdr:nvSpPr>
        <xdr:cNvPr id="1083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255553</xdr:colOff>
      <xdr:row>4</xdr:row>
      <xdr:rowOff>238126</xdr:rowOff>
    </xdr:to>
    <xdr:sp macro="" textlink="">
      <xdr:nvSpPr>
        <xdr:cNvPr id="1084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350803</xdr:colOff>
      <xdr:row>4</xdr:row>
      <xdr:rowOff>238126</xdr:rowOff>
    </xdr:to>
    <xdr:sp macro="" textlink="">
      <xdr:nvSpPr>
        <xdr:cNvPr id="10841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255553</xdr:colOff>
      <xdr:row>4</xdr:row>
      <xdr:rowOff>276226</xdr:rowOff>
    </xdr:to>
    <xdr:sp macro="" textlink="">
      <xdr:nvSpPr>
        <xdr:cNvPr id="1084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274603</xdr:colOff>
      <xdr:row>4</xdr:row>
      <xdr:rowOff>238126</xdr:rowOff>
    </xdr:to>
    <xdr:sp macro="" textlink="">
      <xdr:nvSpPr>
        <xdr:cNvPr id="1084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179353</xdr:colOff>
      <xdr:row>4</xdr:row>
      <xdr:rowOff>276226</xdr:rowOff>
    </xdr:to>
    <xdr:sp macro="" textlink="">
      <xdr:nvSpPr>
        <xdr:cNvPr id="1084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179353</xdr:colOff>
      <xdr:row>4</xdr:row>
      <xdr:rowOff>238126</xdr:rowOff>
    </xdr:to>
    <xdr:sp macro="" textlink="">
      <xdr:nvSpPr>
        <xdr:cNvPr id="1084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179353</xdr:colOff>
      <xdr:row>4</xdr:row>
      <xdr:rowOff>238126</xdr:rowOff>
    </xdr:to>
    <xdr:sp macro="" textlink="">
      <xdr:nvSpPr>
        <xdr:cNvPr id="1084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274603</xdr:colOff>
      <xdr:row>4</xdr:row>
      <xdr:rowOff>238126</xdr:rowOff>
    </xdr:to>
    <xdr:sp macro="" textlink="">
      <xdr:nvSpPr>
        <xdr:cNvPr id="1084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303901</xdr:rowOff>
    </xdr:from>
    <xdr:to>
      <xdr:col>22</xdr:col>
      <xdr:colOff>49953</xdr:colOff>
      <xdr:row>4</xdr:row>
      <xdr:rowOff>284852</xdr:rowOff>
    </xdr:to>
    <xdr:sp macro="" textlink="">
      <xdr:nvSpPr>
        <xdr:cNvPr id="10848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350803</xdr:colOff>
      <xdr:row>4</xdr:row>
      <xdr:rowOff>238126</xdr:rowOff>
    </xdr:to>
    <xdr:sp macro="" textlink="">
      <xdr:nvSpPr>
        <xdr:cNvPr id="1084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255553</xdr:colOff>
      <xdr:row>4</xdr:row>
      <xdr:rowOff>276226</xdr:rowOff>
    </xdr:to>
    <xdr:sp macro="" textlink="">
      <xdr:nvSpPr>
        <xdr:cNvPr id="1085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85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85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85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86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86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86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87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87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87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88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88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1204509</xdr:colOff>
      <xdr:row>4</xdr:row>
      <xdr:rowOff>238126</xdr:rowOff>
    </xdr:to>
    <xdr:sp macro="" textlink="">
      <xdr:nvSpPr>
        <xdr:cNvPr id="108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1204509</xdr:colOff>
      <xdr:row>4</xdr:row>
      <xdr:rowOff>276226</xdr:rowOff>
    </xdr:to>
    <xdr:sp macro="" textlink="">
      <xdr:nvSpPr>
        <xdr:cNvPr id="1088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66785</xdr:colOff>
      <xdr:row>4</xdr:row>
      <xdr:rowOff>238126</xdr:rowOff>
    </xdr:to>
    <xdr:sp macro="" textlink="">
      <xdr:nvSpPr>
        <xdr:cNvPr id="10887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1221691</xdr:colOff>
      <xdr:row>4</xdr:row>
      <xdr:rowOff>276226</xdr:rowOff>
    </xdr:to>
    <xdr:sp macro="" textlink="">
      <xdr:nvSpPr>
        <xdr:cNvPr id="1088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1221691</xdr:colOff>
      <xdr:row>4</xdr:row>
      <xdr:rowOff>238126</xdr:rowOff>
    </xdr:to>
    <xdr:sp macro="" textlink="">
      <xdr:nvSpPr>
        <xdr:cNvPr id="1088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1221691</xdr:colOff>
      <xdr:row>4</xdr:row>
      <xdr:rowOff>238126</xdr:rowOff>
    </xdr:to>
    <xdr:sp macro="" textlink="">
      <xdr:nvSpPr>
        <xdr:cNvPr id="1089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66785</xdr:colOff>
      <xdr:row>4</xdr:row>
      <xdr:rowOff>238126</xdr:rowOff>
    </xdr:to>
    <xdr:sp macro="" textlink="">
      <xdr:nvSpPr>
        <xdr:cNvPr id="1089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1221691</xdr:colOff>
      <xdr:row>4</xdr:row>
      <xdr:rowOff>276226</xdr:rowOff>
    </xdr:to>
    <xdr:sp macro="" textlink="">
      <xdr:nvSpPr>
        <xdr:cNvPr id="1089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142985</xdr:colOff>
      <xdr:row>4</xdr:row>
      <xdr:rowOff>238126</xdr:rowOff>
    </xdr:to>
    <xdr:sp macro="" textlink="">
      <xdr:nvSpPr>
        <xdr:cNvPr id="10893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47735</xdr:colOff>
      <xdr:row>4</xdr:row>
      <xdr:rowOff>276226</xdr:rowOff>
    </xdr:to>
    <xdr:sp macro="" textlink="">
      <xdr:nvSpPr>
        <xdr:cNvPr id="10894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47735</xdr:colOff>
      <xdr:row>4</xdr:row>
      <xdr:rowOff>238126</xdr:rowOff>
    </xdr:to>
    <xdr:sp macro="" textlink="">
      <xdr:nvSpPr>
        <xdr:cNvPr id="10895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47735</xdr:colOff>
      <xdr:row>4</xdr:row>
      <xdr:rowOff>238126</xdr:rowOff>
    </xdr:to>
    <xdr:sp macro="" textlink="">
      <xdr:nvSpPr>
        <xdr:cNvPr id="10896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142985</xdr:colOff>
      <xdr:row>4</xdr:row>
      <xdr:rowOff>238126</xdr:rowOff>
    </xdr:to>
    <xdr:sp macro="" textlink="">
      <xdr:nvSpPr>
        <xdr:cNvPr id="10897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47735</xdr:colOff>
      <xdr:row>4</xdr:row>
      <xdr:rowOff>276226</xdr:rowOff>
    </xdr:to>
    <xdr:sp macro="" textlink="">
      <xdr:nvSpPr>
        <xdr:cNvPr id="10898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66785</xdr:colOff>
      <xdr:row>4</xdr:row>
      <xdr:rowOff>238126</xdr:rowOff>
    </xdr:to>
    <xdr:sp macro="" textlink="">
      <xdr:nvSpPr>
        <xdr:cNvPr id="10899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1221691</xdr:colOff>
      <xdr:row>4</xdr:row>
      <xdr:rowOff>276226</xdr:rowOff>
    </xdr:to>
    <xdr:sp macro="" textlink="">
      <xdr:nvSpPr>
        <xdr:cNvPr id="1090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1221691</xdr:colOff>
      <xdr:row>4</xdr:row>
      <xdr:rowOff>238126</xdr:rowOff>
    </xdr:to>
    <xdr:sp macro="" textlink="">
      <xdr:nvSpPr>
        <xdr:cNvPr id="1090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1221691</xdr:colOff>
      <xdr:row>4</xdr:row>
      <xdr:rowOff>238126</xdr:rowOff>
    </xdr:to>
    <xdr:sp macro="" textlink="">
      <xdr:nvSpPr>
        <xdr:cNvPr id="1090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66785</xdr:colOff>
      <xdr:row>4</xdr:row>
      <xdr:rowOff>238126</xdr:rowOff>
    </xdr:to>
    <xdr:sp macro="" textlink="">
      <xdr:nvSpPr>
        <xdr:cNvPr id="10903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1221691</xdr:colOff>
      <xdr:row>4</xdr:row>
      <xdr:rowOff>276226</xdr:rowOff>
    </xdr:to>
    <xdr:sp macro="" textlink="">
      <xdr:nvSpPr>
        <xdr:cNvPr id="1090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142985</xdr:colOff>
      <xdr:row>4</xdr:row>
      <xdr:rowOff>238126</xdr:rowOff>
    </xdr:to>
    <xdr:sp macro="" textlink="">
      <xdr:nvSpPr>
        <xdr:cNvPr id="10905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47735</xdr:colOff>
      <xdr:row>4</xdr:row>
      <xdr:rowOff>276226</xdr:rowOff>
    </xdr:to>
    <xdr:sp macro="" textlink="">
      <xdr:nvSpPr>
        <xdr:cNvPr id="10906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47735</xdr:colOff>
      <xdr:row>4</xdr:row>
      <xdr:rowOff>238126</xdr:rowOff>
    </xdr:to>
    <xdr:sp macro="" textlink="">
      <xdr:nvSpPr>
        <xdr:cNvPr id="10907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47735</xdr:colOff>
      <xdr:row>4</xdr:row>
      <xdr:rowOff>238126</xdr:rowOff>
    </xdr:to>
    <xdr:sp macro="" textlink="">
      <xdr:nvSpPr>
        <xdr:cNvPr id="1090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142985</xdr:colOff>
      <xdr:row>4</xdr:row>
      <xdr:rowOff>238126</xdr:rowOff>
    </xdr:to>
    <xdr:sp macro="" textlink="">
      <xdr:nvSpPr>
        <xdr:cNvPr id="10909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47735</xdr:colOff>
      <xdr:row>4</xdr:row>
      <xdr:rowOff>276226</xdr:rowOff>
    </xdr:to>
    <xdr:sp macro="" textlink="">
      <xdr:nvSpPr>
        <xdr:cNvPr id="10910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66785</xdr:colOff>
      <xdr:row>4</xdr:row>
      <xdr:rowOff>238126</xdr:rowOff>
    </xdr:to>
    <xdr:sp macro="" textlink="">
      <xdr:nvSpPr>
        <xdr:cNvPr id="1091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1221691</xdr:colOff>
      <xdr:row>4</xdr:row>
      <xdr:rowOff>276226</xdr:rowOff>
    </xdr:to>
    <xdr:sp macro="" textlink="">
      <xdr:nvSpPr>
        <xdr:cNvPr id="1091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1221691</xdr:colOff>
      <xdr:row>4</xdr:row>
      <xdr:rowOff>238126</xdr:rowOff>
    </xdr:to>
    <xdr:sp macro="" textlink="">
      <xdr:nvSpPr>
        <xdr:cNvPr id="1091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1221691</xdr:colOff>
      <xdr:row>4</xdr:row>
      <xdr:rowOff>238126</xdr:rowOff>
    </xdr:to>
    <xdr:sp macro="" textlink="">
      <xdr:nvSpPr>
        <xdr:cNvPr id="1091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1221691</xdr:colOff>
      <xdr:row>4</xdr:row>
      <xdr:rowOff>276226</xdr:rowOff>
    </xdr:to>
    <xdr:sp macro="" textlink="">
      <xdr:nvSpPr>
        <xdr:cNvPr id="1091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142985</xdr:colOff>
      <xdr:row>4</xdr:row>
      <xdr:rowOff>238126</xdr:rowOff>
    </xdr:to>
    <xdr:sp macro="" textlink="">
      <xdr:nvSpPr>
        <xdr:cNvPr id="10916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47735</xdr:colOff>
      <xdr:row>4</xdr:row>
      <xdr:rowOff>276226</xdr:rowOff>
    </xdr:to>
    <xdr:sp macro="" textlink="">
      <xdr:nvSpPr>
        <xdr:cNvPr id="10917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47735</xdr:colOff>
      <xdr:row>4</xdr:row>
      <xdr:rowOff>238126</xdr:rowOff>
    </xdr:to>
    <xdr:sp macro="" textlink="">
      <xdr:nvSpPr>
        <xdr:cNvPr id="1091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1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92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2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2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2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92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2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92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2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2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2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93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3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93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3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3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3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93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3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93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3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4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4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94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4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94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4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4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4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94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4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095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5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095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9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1126439</xdr:colOff>
      <xdr:row>4</xdr:row>
      <xdr:rowOff>276226</xdr:rowOff>
    </xdr:to>
    <xdr:sp macro="" textlink="">
      <xdr:nvSpPr>
        <xdr:cNvPr id="1095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1126439</xdr:colOff>
      <xdr:row>4</xdr:row>
      <xdr:rowOff>238126</xdr:rowOff>
    </xdr:to>
    <xdr:sp macro="" textlink="">
      <xdr:nvSpPr>
        <xdr:cNvPr id="1095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1126439</xdr:colOff>
      <xdr:row>4</xdr:row>
      <xdr:rowOff>238126</xdr:rowOff>
    </xdr:to>
    <xdr:sp macro="" textlink="">
      <xdr:nvSpPr>
        <xdr:cNvPr id="1095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9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1126439</xdr:colOff>
      <xdr:row>4</xdr:row>
      <xdr:rowOff>276226</xdr:rowOff>
    </xdr:to>
    <xdr:sp macro="" textlink="">
      <xdr:nvSpPr>
        <xdr:cNvPr id="1095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9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1202639</xdr:colOff>
      <xdr:row>4</xdr:row>
      <xdr:rowOff>276226</xdr:rowOff>
    </xdr:to>
    <xdr:sp macro="" textlink="">
      <xdr:nvSpPr>
        <xdr:cNvPr id="10960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9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9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9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1202639</xdr:colOff>
      <xdr:row>4</xdr:row>
      <xdr:rowOff>276226</xdr:rowOff>
    </xdr:to>
    <xdr:sp macro="" textlink="">
      <xdr:nvSpPr>
        <xdr:cNvPr id="10964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9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1126439</xdr:colOff>
      <xdr:row>4</xdr:row>
      <xdr:rowOff>276226</xdr:rowOff>
    </xdr:to>
    <xdr:sp macro="" textlink="">
      <xdr:nvSpPr>
        <xdr:cNvPr id="1096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1126439</xdr:colOff>
      <xdr:row>4</xdr:row>
      <xdr:rowOff>238126</xdr:rowOff>
    </xdr:to>
    <xdr:sp macro="" textlink="">
      <xdr:nvSpPr>
        <xdr:cNvPr id="1096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1126439</xdr:colOff>
      <xdr:row>4</xdr:row>
      <xdr:rowOff>238126</xdr:rowOff>
    </xdr:to>
    <xdr:sp macro="" textlink="">
      <xdr:nvSpPr>
        <xdr:cNvPr id="1096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9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1126439</xdr:colOff>
      <xdr:row>4</xdr:row>
      <xdr:rowOff>276226</xdr:rowOff>
    </xdr:to>
    <xdr:sp macro="" textlink="">
      <xdr:nvSpPr>
        <xdr:cNvPr id="1097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9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1202639</xdr:colOff>
      <xdr:row>4</xdr:row>
      <xdr:rowOff>276226</xdr:rowOff>
    </xdr:to>
    <xdr:sp macro="" textlink="">
      <xdr:nvSpPr>
        <xdr:cNvPr id="10972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9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9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9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1202639</xdr:colOff>
      <xdr:row>4</xdr:row>
      <xdr:rowOff>276226</xdr:rowOff>
    </xdr:to>
    <xdr:sp macro="" textlink="">
      <xdr:nvSpPr>
        <xdr:cNvPr id="10976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9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1126439</xdr:colOff>
      <xdr:row>4</xdr:row>
      <xdr:rowOff>276226</xdr:rowOff>
    </xdr:to>
    <xdr:sp macro="" textlink="">
      <xdr:nvSpPr>
        <xdr:cNvPr id="1097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1126439</xdr:colOff>
      <xdr:row>4</xdr:row>
      <xdr:rowOff>238126</xdr:rowOff>
    </xdr:to>
    <xdr:sp macro="" textlink="">
      <xdr:nvSpPr>
        <xdr:cNvPr id="1097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1126439</xdr:colOff>
      <xdr:row>4</xdr:row>
      <xdr:rowOff>238126</xdr:rowOff>
    </xdr:to>
    <xdr:sp macro="" textlink="">
      <xdr:nvSpPr>
        <xdr:cNvPr id="1098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1202639</xdr:colOff>
      <xdr:row>4</xdr:row>
      <xdr:rowOff>238126</xdr:rowOff>
    </xdr:to>
    <xdr:sp macro="" textlink="">
      <xdr:nvSpPr>
        <xdr:cNvPr id="109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1126439</xdr:colOff>
      <xdr:row>4</xdr:row>
      <xdr:rowOff>276226</xdr:rowOff>
    </xdr:to>
    <xdr:sp macro="" textlink="">
      <xdr:nvSpPr>
        <xdr:cNvPr id="1098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303901</xdr:rowOff>
    </xdr:from>
    <xdr:to>
      <xdr:col>22</xdr:col>
      <xdr:colOff>49953</xdr:colOff>
      <xdr:row>4</xdr:row>
      <xdr:rowOff>284852</xdr:rowOff>
    </xdr:to>
    <xdr:sp macro="" textlink="">
      <xdr:nvSpPr>
        <xdr:cNvPr id="10983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098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476498</xdr:colOff>
      <xdr:row>4</xdr:row>
      <xdr:rowOff>276226</xdr:rowOff>
    </xdr:to>
    <xdr:sp macro="" textlink="">
      <xdr:nvSpPr>
        <xdr:cNvPr id="1098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098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098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098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476498</xdr:colOff>
      <xdr:row>4</xdr:row>
      <xdr:rowOff>276226</xdr:rowOff>
    </xdr:to>
    <xdr:sp macro="" textlink="">
      <xdr:nvSpPr>
        <xdr:cNvPr id="1098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099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476498</xdr:colOff>
      <xdr:row>4</xdr:row>
      <xdr:rowOff>276226</xdr:rowOff>
    </xdr:to>
    <xdr:sp macro="" textlink="">
      <xdr:nvSpPr>
        <xdr:cNvPr id="1099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099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099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099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476498</xdr:colOff>
      <xdr:row>4</xdr:row>
      <xdr:rowOff>276226</xdr:rowOff>
    </xdr:to>
    <xdr:sp macro="" textlink="">
      <xdr:nvSpPr>
        <xdr:cNvPr id="1099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099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476498</xdr:colOff>
      <xdr:row>4</xdr:row>
      <xdr:rowOff>276226</xdr:rowOff>
    </xdr:to>
    <xdr:sp macro="" textlink="">
      <xdr:nvSpPr>
        <xdr:cNvPr id="1099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099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099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100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476498</xdr:colOff>
      <xdr:row>4</xdr:row>
      <xdr:rowOff>276226</xdr:rowOff>
    </xdr:to>
    <xdr:sp macro="" textlink="">
      <xdr:nvSpPr>
        <xdr:cNvPr id="1100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100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476498</xdr:colOff>
      <xdr:row>4</xdr:row>
      <xdr:rowOff>276226</xdr:rowOff>
    </xdr:to>
    <xdr:sp macro="" textlink="">
      <xdr:nvSpPr>
        <xdr:cNvPr id="1100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100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100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100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476498</xdr:colOff>
      <xdr:row>4</xdr:row>
      <xdr:rowOff>276226</xdr:rowOff>
    </xdr:to>
    <xdr:sp macro="" textlink="">
      <xdr:nvSpPr>
        <xdr:cNvPr id="1100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100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476498</xdr:colOff>
      <xdr:row>4</xdr:row>
      <xdr:rowOff>276226</xdr:rowOff>
    </xdr:to>
    <xdr:sp macro="" textlink="">
      <xdr:nvSpPr>
        <xdr:cNvPr id="1100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101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101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101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476498</xdr:colOff>
      <xdr:row>4</xdr:row>
      <xdr:rowOff>276226</xdr:rowOff>
    </xdr:to>
    <xdr:sp macro="" textlink="">
      <xdr:nvSpPr>
        <xdr:cNvPr id="1101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101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476498</xdr:colOff>
      <xdr:row>4</xdr:row>
      <xdr:rowOff>276226</xdr:rowOff>
    </xdr:to>
    <xdr:sp macro="" textlink="">
      <xdr:nvSpPr>
        <xdr:cNvPr id="1101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101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101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476498</xdr:colOff>
      <xdr:row>4</xdr:row>
      <xdr:rowOff>238126</xdr:rowOff>
    </xdr:to>
    <xdr:sp macro="" textlink="">
      <xdr:nvSpPr>
        <xdr:cNvPr id="1101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476498</xdr:colOff>
      <xdr:row>4</xdr:row>
      <xdr:rowOff>276226</xdr:rowOff>
    </xdr:to>
    <xdr:sp macro="" textlink="">
      <xdr:nvSpPr>
        <xdr:cNvPr id="1101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933804</xdr:colOff>
      <xdr:row>4</xdr:row>
      <xdr:rowOff>238126</xdr:rowOff>
    </xdr:to>
    <xdr:sp macro="" textlink="">
      <xdr:nvSpPr>
        <xdr:cNvPr id="1102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808003</xdr:colOff>
      <xdr:row>4</xdr:row>
      <xdr:rowOff>276226</xdr:rowOff>
    </xdr:to>
    <xdr:sp macro="" textlink="">
      <xdr:nvSpPr>
        <xdr:cNvPr id="11021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808003</xdr:colOff>
      <xdr:row>4</xdr:row>
      <xdr:rowOff>238126</xdr:rowOff>
    </xdr:to>
    <xdr:sp macro="" textlink="">
      <xdr:nvSpPr>
        <xdr:cNvPr id="11022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808003</xdr:colOff>
      <xdr:row>4</xdr:row>
      <xdr:rowOff>238126</xdr:rowOff>
    </xdr:to>
    <xdr:sp macro="" textlink="">
      <xdr:nvSpPr>
        <xdr:cNvPr id="11023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933804</xdr:colOff>
      <xdr:row>4</xdr:row>
      <xdr:rowOff>238126</xdr:rowOff>
    </xdr:to>
    <xdr:sp macro="" textlink="">
      <xdr:nvSpPr>
        <xdr:cNvPr id="1102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808003</xdr:colOff>
      <xdr:row>4</xdr:row>
      <xdr:rowOff>276226</xdr:rowOff>
    </xdr:to>
    <xdr:sp macro="" textlink="">
      <xdr:nvSpPr>
        <xdr:cNvPr id="11025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964407</xdr:colOff>
      <xdr:row>4</xdr:row>
      <xdr:rowOff>238126</xdr:rowOff>
    </xdr:to>
    <xdr:sp macro="" textlink="">
      <xdr:nvSpPr>
        <xdr:cNvPr id="11026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914754</xdr:colOff>
      <xdr:row>4</xdr:row>
      <xdr:rowOff>276226</xdr:rowOff>
    </xdr:to>
    <xdr:sp macro="" textlink="">
      <xdr:nvSpPr>
        <xdr:cNvPr id="11027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914754</xdr:colOff>
      <xdr:row>4</xdr:row>
      <xdr:rowOff>238126</xdr:rowOff>
    </xdr:to>
    <xdr:sp macro="" textlink="">
      <xdr:nvSpPr>
        <xdr:cNvPr id="11028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914754</xdr:colOff>
      <xdr:row>4</xdr:row>
      <xdr:rowOff>238126</xdr:rowOff>
    </xdr:to>
    <xdr:sp macro="" textlink="">
      <xdr:nvSpPr>
        <xdr:cNvPr id="11029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964407</xdr:colOff>
      <xdr:row>4</xdr:row>
      <xdr:rowOff>238126</xdr:rowOff>
    </xdr:to>
    <xdr:sp macro="" textlink="">
      <xdr:nvSpPr>
        <xdr:cNvPr id="11030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914754</xdr:colOff>
      <xdr:row>4</xdr:row>
      <xdr:rowOff>276226</xdr:rowOff>
    </xdr:to>
    <xdr:sp macro="" textlink="">
      <xdr:nvSpPr>
        <xdr:cNvPr id="11031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933804</xdr:colOff>
      <xdr:row>4</xdr:row>
      <xdr:rowOff>238126</xdr:rowOff>
    </xdr:to>
    <xdr:sp macro="" textlink="">
      <xdr:nvSpPr>
        <xdr:cNvPr id="1103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808003</xdr:colOff>
      <xdr:row>4</xdr:row>
      <xdr:rowOff>276226</xdr:rowOff>
    </xdr:to>
    <xdr:sp macro="" textlink="">
      <xdr:nvSpPr>
        <xdr:cNvPr id="11033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808003</xdr:colOff>
      <xdr:row>4</xdr:row>
      <xdr:rowOff>238126</xdr:rowOff>
    </xdr:to>
    <xdr:sp macro="" textlink="">
      <xdr:nvSpPr>
        <xdr:cNvPr id="11034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808003</xdr:colOff>
      <xdr:row>4</xdr:row>
      <xdr:rowOff>238126</xdr:rowOff>
    </xdr:to>
    <xdr:sp macro="" textlink="">
      <xdr:nvSpPr>
        <xdr:cNvPr id="11035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933804</xdr:colOff>
      <xdr:row>4</xdr:row>
      <xdr:rowOff>238126</xdr:rowOff>
    </xdr:to>
    <xdr:sp macro="" textlink="">
      <xdr:nvSpPr>
        <xdr:cNvPr id="11036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808003</xdr:colOff>
      <xdr:row>4</xdr:row>
      <xdr:rowOff>276226</xdr:rowOff>
    </xdr:to>
    <xdr:sp macro="" textlink="">
      <xdr:nvSpPr>
        <xdr:cNvPr id="11037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964407</xdr:colOff>
      <xdr:row>4</xdr:row>
      <xdr:rowOff>238126</xdr:rowOff>
    </xdr:to>
    <xdr:sp macro="" textlink="">
      <xdr:nvSpPr>
        <xdr:cNvPr id="11038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914754</xdr:colOff>
      <xdr:row>4</xdr:row>
      <xdr:rowOff>276226</xdr:rowOff>
    </xdr:to>
    <xdr:sp macro="" textlink="">
      <xdr:nvSpPr>
        <xdr:cNvPr id="11039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914754</xdr:colOff>
      <xdr:row>4</xdr:row>
      <xdr:rowOff>238126</xdr:rowOff>
    </xdr:to>
    <xdr:sp macro="" textlink="">
      <xdr:nvSpPr>
        <xdr:cNvPr id="11040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914754</xdr:colOff>
      <xdr:row>4</xdr:row>
      <xdr:rowOff>238126</xdr:rowOff>
    </xdr:to>
    <xdr:sp macro="" textlink="">
      <xdr:nvSpPr>
        <xdr:cNvPr id="11041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964407</xdr:colOff>
      <xdr:row>4</xdr:row>
      <xdr:rowOff>238126</xdr:rowOff>
    </xdr:to>
    <xdr:sp macro="" textlink="">
      <xdr:nvSpPr>
        <xdr:cNvPr id="11042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914754</xdr:colOff>
      <xdr:row>4</xdr:row>
      <xdr:rowOff>276226</xdr:rowOff>
    </xdr:to>
    <xdr:sp macro="" textlink="">
      <xdr:nvSpPr>
        <xdr:cNvPr id="11043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933804</xdr:colOff>
      <xdr:row>4</xdr:row>
      <xdr:rowOff>238126</xdr:rowOff>
    </xdr:to>
    <xdr:sp macro="" textlink="">
      <xdr:nvSpPr>
        <xdr:cNvPr id="1104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808003</xdr:colOff>
      <xdr:row>4</xdr:row>
      <xdr:rowOff>276226</xdr:rowOff>
    </xdr:to>
    <xdr:sp macro="" textlink="">
      <xdr:nvSpPr>
        <xdr:cNvPr id="11045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933804</xdr:colOff>
      <xdr:row>4</xdr:row>
      <xdr:rowOff>238126</xdr:rowOff>
    </xdr:to>
    <xdr:sp macro="" textlink="">
      <xdr:nvSpPr>
        <xdr:cNvPr id="11046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964407</xdr:colOff>
      <xdr:row>4</xdr:row>
      <xdr:rowOff>238126</xdr:rowOff>
    </xdr:to>
    <xdr:sp macro="" textlink="">
      <xdr:nvSpPr>
        <xdr:cNvPr id="11047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914754</xdr:colOff>
      <xdr:row>4</xdr:row>
      <xdr:rowOff>276226</xdr:rowOff>
    </xdr:to>
    <xdr:sp macro="" textlink="">
      <xdr:nvSpPr>
        <xdr:cNvPr id="11048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4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105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5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5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5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105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5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105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5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5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5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106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6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106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6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6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6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106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6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106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6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7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7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107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7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107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7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7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7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107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7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476497</xdr:colOff>
      <xdr:row>4</xdr:row>
      <xdr:rowOff>276226</xdr:rowOff>
    </xdr:to>
    <xdr:sp macro="" textlink="">
      <xdr:nvSpPr>
        <xdr:cNvPr id="1108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476497</xdr:colOff>
      <xdr:row>4</xdr:row>
      <xdr:rowOff>238126</xdr:rowOff>
    </xdr:to>
    <xdr:sp macro="" textlink="">
      <xdr:nvSpPr>
        <xdr:cNvPr id="1108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695435</xdr:colOff>
      <xdr:row>4</xdr:row>
      <xdr:rowOff>238126</xdr:rowOff>
    </xdr:to>
    <xdr:sp macro="" textlink="">
      <xdr:nvSpPr>
        <xdr:cNvPr id="1108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600185</xdr:colOff>
      <xdr:row>4</xdr:row>
      <xdr:rowOff>276226</xdr:rowOff>
    </xdr:to>
    <xdr:sp macro="" textlink="">
      <xdr:nvSpPr>
        <xdr:cNvPr id="11083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600185</xdr:colOff>
      <xdr:row>4</xdr:row>
      <xdr:rowOff>238126</xdr:rowOff>
    </xdr:to>
    <xdr:sp macro="" textlink="">
      <xdr:nvSpPr>
        <xdr:cNvPr id="1108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600185</xdr:colOff>
      <xdr:row>4</xdr:row>
      <xdr:rowOff>238126</xdr:rowOff>
    </xdr:to>
    <xdr:sp macro="" textlink="">
      <xdr:nvSpPr>
        <xdr:cNvPr id="1108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695435</xdr:colOff>
      <xdr:row>4</xdr:row>
      <xdr:rowOff>238126</xdr:rowOff>
    </xdr:to>
    <xdr:sp macro="" textlink="">
      <xdr:nvSpPr>
        <xdr:cNvPr id="1108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600185</xdr:colOff>
      <xdr:row>4</xdr:row>
      <xdr:rowOff>276226</xdr:rowOff>
    </xdr:to>
    <xdr:sp macro="" textlink="">
      <xdr:nvSpPr>
        <xdr:cNvPr id="11087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771635</xdr:colOff>
      <xdr:row>4</xdr:row>
      <xdr:rowOff>238126</xdr:rowOff>
    </xdr:to>
    <xdr:sp macro="" textlink="">
      <xdr:nvSpPr>
        <xdr:cNvPr id="11088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676385</xdr:colOff>
      <xdr:row>4</xdr:row>
      <xdr:rowOff>276226</xdr:rowOff>
    </xdr:to>
    <xdr:sp macro="" textlink="">
      <xdr:nvSpPr>
        <xdr:cNvPr id="11089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676385</xdr:colOff>
      <xdr:row>4</xdr:row>
      <xdr:rowOff>238126</xdr:rowOff>
    </xdr:to>
    <xdr:sp macro="" textlink="">
      <xdr:nvSpPr>
        <xdr:cNvPr id="11090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676385</xdr:colOff>
      <xdr:row>4</xdr:row>
      <xdr:rowOff>238126</xdr:rowOff>
    </xdr:to>
    <xdr:sp macro="" textlink="">
      <xdr:nvSpPr>
        <xdr:cNvPr id="11091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771635</xdr:colOff>
      <xdr:row>4</xdr:row>
      <xdr:rowOff>238126</xdr:rowOff>
    </xdr:to>
    <xdr:sp macro="" textlink="">
      <xdr:nvSpPr>
        <xdr:cNvPr id="11092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676385</xdr:colOff>
      <xdr:row>4</xdr:row>
      <xdr:rowOff>276226</xdr:rowOff>
    </xdr:to>
    <xdr:sp macro="" textlink="">
      <xdr:nvSpPr>
        <xdr:cNvPr id="11093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695435</xdr:colOff>
      <xdr:row>4</xdr:row>
      <xdr:rowOff>238126</xdr:rowOff>
    </xdr:to>
    <xdr:sp macro="" textlink="">
      <xdr:nvSpPr>
        <xdr:cNvPr id="1109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600185</xdr:colOff>
      <xdr:row>4</xdr:row>
      <xdr:rowOff>276226</xdr:rowOff>
    </xdr:to>
    <xdr:sp macro="" textlink="">
      <xdr:nvSpPr>
        <xdr:cNvPr id="11095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600185</xdr:colOff>
      <xdr:row>4</xdr:row>
      <xdr:rowOff>238126</xdr:rowOff>
    </xdr:to>
    <xdr:sp macro="" textlink="">
      <xdr:nvSpPr>
        <xdr:cNvPr id="1109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600185</xdr:colOff>
      <xdr:row>4</xdr:row>
      <xdr:rowOff>238126</xdr:rowOff>
    </xdr:to>
    <xdr:sp macro="" textlink="">
      <xdr:nvSpPr>
        <xdr:cNvPr id="1109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695435</xdr:colOff>
      <xdr:row>4</xdr:row>
      <xdr:rowOff>238126</xdr:rowOff>
    </xdr:to>
    <xdr:sp macro="" textlink="">
      <xdr:nvSpPr>
        <xdr:cNvPr id="11098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600185</xdr:colOff>
      <xdr:row>4</xdr:row>
      <xdr:rowOff>276226</xdr:rowOff>
    </xdr:to>
    <xdr:sp macro="" textlink="">
      <xdr:nvSpPr>
        <xdr:cNvPr id="11099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771635</xdr:colOff>
      <xdr:row>4</xdr:row>
      <xdr:rowOff>238126</xdr:rowOff>
    </xdr:to>
    <xdr:sp macro="" textlink="">
      <xdr:nvSpPr>
        <xdr:cNvPr id="11100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676385</xdr:colOff>
      <xdr:row>4</xdr:row>
      <xdr:rowOff>276226</xdr:rowOff>
    </xdr:to>
    <xdr:sp macro="" textlink="">
      <xdr:nvSpPr>
        <xdr:cNvPr id="11101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676385</xdr:colOff>
      <xdr:row>4</xdr:row>
      <xdr:rowOff>238126</xdr:rowOff>
    </xdr:to>
    <xdr:sp macro="" textlink="">
      <xdr:nvSpPr>
        <xdr:cNvPr id="11102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676385</xdr:colOff>
      <xdr:row>4</xdr:row>
      <xdr:rowOff>238126</xdr:rowOff>
    </xdr:to>
    <xdr:sp macro="" textlink="">
      <xdr:nvSpPr>
        <xdr:cNvPr id="11103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771635</xdr:colOff>
      <xdr:row>4</xdr:row>
      <xdr:rowOff>238126</xdr:rowOff>
    </xdr:to>
    <xdr:sp macro="" textlink="">
      <xdr:nvSpPr>
        <xdr:cNvPr id="11104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676385</xdr:colOff>
      <xdr:row>4</xdr:row>
      <xdr:rowOff>276226</xdr:rowOff>
    </xdr:to>
    <xdr:sp macro="" textlink="">
      <xdr:nvSpPr>
        <xdr:cNvPr id="11105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695435</xdr:colOff>
      <xdr:row>4</xdr:row>
      <xdr:rowOff>238126</xdr:rowOff>
    </xdr:to>
    <xdr:sp macro="" textlink="">
      <xdr:nvSpPr>
        <xdr:cNvPr id="1110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600185</xdr:colOff>
      <xdr:row>4</xdr:row>
      <xdr:rowOff>276226</xdr:rowOff>
    </xdr:to>
    <xdr:sp macro="" textlink="">
      <xdr:nvSpPr>
        <xdr:cNvPr id="11107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600185</xdr:colOff>
      <xdr:row>4</xdr:row>
      <xdr:rowOff>238126</xdr:rowOff>
    </xdr:to>
    <xdr:sp macro="" textlink="">
      <xdr:nvSpPr>
        <xdr:cNvPr id="1110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600185</xdr:colOff>
      <xdr:row>4</xdr:row>
      <xdr:rowOff>238126</xdr:rowOff>
    </xdr:to>
    <xdr:sp macro="" textlink="">
      <xdr:nvSpPr>
        <xdr:cNvPr id="1110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695435</xdr:colOff>
      <xdr:row>4</xdr:row>
      <xdr:rowOff>238126</xdr:rowOff>
    </xdr:to>
    <xdr:sp macro="" textlink="">
      <xdr:nvSpPr>
        <xdr:cNvPr id="1111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771635</xdr:colOff>
      <xdr:row>4</xdr:row>
      <xdr:rowOff>238126</xdr:rowOff>
    </xdr:to>
    <xdr:sp macro="" textlink="">
      <xdr:nvSpPr>
        <xdr:cNvPr id="11111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676385</xdr:colOff>
      <xdr:row>4</xdr:row>
      <xdr:rowOff>276226</xdr:rowOff>
    </xdr:to>
    <xdr:sp macro="" textlink="">
      <xdr:nvSpPr>
        <xdr:cNvPr id="11112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11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11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12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12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12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13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13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13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13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14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14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1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14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265077</xdr:colOff>
      <xdr:row>4</xdr:row>
      <xdr:rowOff>238126</xdr:rowOff>
    </xdr:to>
    <xdr:sp macro="" textlink="">
      <xdr:nvSpPr>
        <xdr:cNvPr id="1114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179352</xdr:colOff>
      <xdr:row>4</xdr:row>
      <xdr:rowOff>276226</xdr:rowOff>
    </xdr:to>
    <xdr:sp macro="" textlink="">
      <xdr:nvSpPr>
        <xdr:cNvPr id="1115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179352</xdr:colOff>
      <xdr:row>4</xdr:row>
      <xdr:rowOff>238126</xdr:rowOff>
    </xdr:to>
    <xdr:sp macro="" textlink="">
      <xdr:nvSpPr>
        <xdr:cNvPr id="1115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179352</xdr:colOff>
      <xdr:row>4</xdr:row>
      <xdr:rowOff>238126</xdr:rowOff>
    </xdr:to>
    <xdr:sp macro="" textlink="">
      <xdr:nvSpPr>
        <xdr:cNvPr id="1115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265077</xdr:colOff>
      <xdr:row>4</xdr:row>
      <xdr:rowOff>238126</xdr:rowOff>
    </xdr:to>
    <xdr:sp macro="" textlink="">
      <xdr:nvSpPr>
        <xdr:cNvPr id="1115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179352</xdr:colOff>
      <xdr:row>4</xdr:row>
      <xdr:rowOff>276226</xdr:rowOff>
    </xdr:to>
    <xdr:sp macro="" textlink="">
      <xdr:nvSpPr>
        <xdr:cNvPr id="1115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265077</xdr:colOff>
      <xdr:row>4</xdr:row>
      <xdr:rowOff>238126</xdr:rowOff>
    </xdr:to>
    <xdr:sp macro="" textlink="">
      <xdr:nvSpPr>
        <xdr:cNvPr id="1115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255552</xdr:colOff>
      <xdr:row>4</xdr:row>
      <xdr:rowOff>276226</xdr:rowOff>
    </xdr:to>
    <xdr:sp macro="" textlink="">
      <xdr:nvSpPr>
        <xdr:cNvPr id="1115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255552</xdr:colOff>
      <xdr:row>4</xdr:row>
      <xdr:rowOff>238126</xdr:rowOff>
    </xdr:to>
    <xdr:sp macro="" textlink="">
      <xdr:nvSpPr>
        <xdr:cNvPr id="1115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255552</xdr:colOff>
      <xdr:row>4</xdr:row>
      <xdr:rowOff>238126</xdr:rowOff>
    </xdr:to>
    <xdr:sp macro="" textlink="">
      <xdr:nvSpPr>
        <xdr:cNvPr id="1115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265077</xdr:colOff>
      <xdr:row>4</xdr:row>
      <xdr:rowOff>238126</xdr:rowOff>
    </xdr:to>
    <xdr:sp macro="" textlink="">
      <xdr:nvSpPr>
        <xdr:cNvPr id="1115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255552</xdr:colOff>
      <xdr:row>4</xdr:row>
      <xdr:rowOff>276226</xdr:rowOff>
    </xdr:to>
    <xdr:sp macro="" textlink="">
      <xdr:nvSpPr>
        <xdr:cNvPr id="1116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265077</xdr:colOff>
      <xdr:row>4</xdr:row>
      <xdr:rowOff>238126</xdr:rowOff>
    </xdr:to>
    <xdr:sp macro="" textlink="">
      <xdr:nvSpPr>
        <xdr:cNvPr id="1116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179352</xdr:colOff>
      <xdr:row>4</xdr:row>
      <xdr:rowOff>276226</xdr:rowOff>
    </xdr:to>
    <xdr:sp macro="" textlink="">
      <xdr:nvSpPr>
        <xdr:cNvPr id="1116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179352</xdr:colOff>
      <xdr:row>4</xdr:row>
      <xdr:rowOff>238126</xdr:rowOff>
    </xdr:to>
    <xdr:sp macro="" textlink="">
      <xdr:nvSpPr>
        <xdr:cNvPr id="1116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179352</xdr:colOff>
      <xdr:row>4</xdr:row>
      <xdr:rowOff>238126</xdr:rowOff>
    </xdr:to>
    <xdr:sp macro="" textlink="">
      <xdr:nvSpPr>
        <xdr:cNvPr id="1116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265077</xdr:colOff>
      <xdr:row>4</xdr:row>
      <xdr:rowOff>238126</xdr:rowOff>
    </xdr:to>
    <xdr:sp macro="" textlink="">
      <xdr:nvSpPr>
        <xdr:cNvPr id="1116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179352</xdr:colOff>
      <xdr:row>4</xdr:row>
      <xdr:rowOff>276226</xdr:rowOff>
    </xdr:to>
    <xdr:sp macro="" textlink="">
      <xdr:nvSpPr>
        <xdr:cNvPr id="1116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265077</xdr:colOff>
      <xdr:row>4</xdr:row>
      <xdr:rowOff>238126</xdr:rowOff>
    </xdr:to>
    <xdr:sp macro="" textlink="">
      <xdr:nvSpPr>
        <xdr:cNvPr id="1116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255552</xdr:colOff>
      <xdr:row>4</xdr:row>
      <xdr:rowOff>276226</xdr:rowOff>
    </xdr:to>
    <xdr:sp macro="" textlink="">
      <xdr:nvSpPr>
        <xdr:cNvPr id="1116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255552</xdr:colOff>
      <xdr:row>4</xdr:row>
      <xdr:rowOff>238126</xdr:rowOff>
    </xdr:to>
    <xdr:sp macro="" textlink="">
      <xdr:nvSpPr>
        <xdr:cNvPr id="1116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255552</xdr:colOff>
      <xdr:row>4</xdr:row>
      <xdr:rowOff>238126</xdr:rowOff>
    </xdr:to>
    <xdr:sp macro="" textlink="">
      <xdr:nvSpPr>
        <xdr:cNvPr id="1117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265077</xdr:colOff>
      <xdr:row>4</xdr:row>
      <xdr:rowOff>238126</xdr:rowOff>
    </xdr:to>
    <xdr:sp macro="" textlink="">
      <xdr:nvSpPr>
        <xdr:cNvPr id="1117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255552</xdr:colOff>
      <xdr:row>4</xdr:row>
      <xdr:rowOff>276226</xdr:rowOff>
    </xdr:to>
    <xdr:sp macro="" textlink="">
      <xdr:nvSpPr>
        <xdr:cNvPr id="1117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265077</xdr:colOff>
      <xdr:row>4</xdr:row>
      <xdr:rowOff>238126</xdr:rowOff>
    </xdr:to>
    <xdr:sp macro="" textlink="">
      <xdr:nvSpPr>
        <xdr:cNvPr id="1117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179352</xdr:colOff>
      <xdr:row>4</xdr:row>
      <xdr:rowOff>276226</xdr:rowOff>
    </xdr:to>
    <xdr:sp macro="" textlink="">
      <xdr:nvSpPr>
        <xdr:cNvPr id="1117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179352</xdr:colOff>
      <xdr:row>4</xdr:row>
      <xdr:rowOff>238126</xdr:rowOff>
    </xdr:to>
    <xdr:sp macro="" textlink="">
      <xdr:nvSpPr>
        <xdr:cNvPr id="1117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179352</xdr:colOff>
      <xdr:row>4</xdr:row>
      <xdr:rowOff>238126</xdr:rowOff>
    </xdr:to>
    <xdr:sp macro="" textlink="">
      <xdr:nvSpPr>
        <xdr:cNvPr id="1117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265077</xdr:colOff>
      <xdr:row>4</xdr:row>
      <xdr:rowOff>238126</xdr:rowOff>
    </xdr:to>
    <xdr:sp macro="" textlink="">
      <xdr:nvSpPr>
        <xdr:cNvPr id="1117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179352</xdr:colOff>
      <xdr:row>4</xdr:row>
      <xdr:rowOff>276226</xdr:rowOff>
    </xdr:to>
    <xdr:sp macro="" textlink="">
      <xdr:nvSpPr>
        <xdr:cNvPr id="1117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265077</xdr:colOff>
      <xdr:row>4</xdr:row>
      <xdr:rowOff>238126</xdr:rowOff>
    </xdr:to>
    <xdr:sp macro="" textlink="">
      <xdr:nvSpPr>
        <xdr:cNvPr id="1117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255552</xdr:colOff>
      <xdr:row>4</xdr:row>
      <xdr:rowOff>276226</xdr:rowOff>
    </xdr:to>
    <xdr:sp macro="" textlink="">
      <xdr:nvSpPr>
        <xdr:cNvPr id="1118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255552</xdr:colOff>
      <xdr:row>4</xdr:row>
      <xdr:rowOff>238126</xdr:rowOff>
    </xdr:to>
    <xdr:sp macro="" textlink="">
      <xdr:nvSpPr>
        <xdr:cNvPr id="1118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255552</xdr:colOff>
      <xdr:row>4</xdr:row>
      <xdr:rowOff>238126</xdr:rowOff>
    </xdr:to>
    <xdr:sp macro="" textlink="">
      <xdr:nvSpPr>
        <xdr:cNvPr id="1118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265077</xdr:colOff>
      <xdr:row>4</xdr:row>
      <xdr:rowOff>238126</xdr:rowOff>
    </xdr:to>
    <xdr:sp macro="" textlink="">
      <xdr:nvSpPr>
        <xdr:cNvPr id="1118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18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1241743</xdr:colOff>
      <xdr:row>4</xdr:row>
      <xdr:rowOff>276226</xdr:rowOff>
    </xdr:to>
    <xdr:sp macro="" textlink="">
      <xdr:nvSpPr>
        <xdr:cNvPr id="1118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18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18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18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1241743</xdr:colOff>
      <xdr:row>4</xdr:row>
      <xdr:rowOff>276226</xdr:rowOff>
    </xdr:to>
    <xdr:sp macro="" textlink="">
      <xdr:nvSpPr>
        <xdr:cNvPr id="1118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19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1241743</xdr:colOff>
      <xdr:row>4</xdr:row>
      <xdr:rowOff>276226</xdr:rowOff>
    </xdr:to>
    <xdr:sp macro="" textlink="">
      <xdr:nvSpPr>
        <xdr:cNvPr id="1119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19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19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19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1241743</xdr:colOff>
      <xdr:row>4</xdr:row>
      <xdr:rowOff>276226</xdr:rowOff>
    </xdr:to>
    <xdr:sp macro="" textlink="">
      <xdr:nvSpPr>
        <xdr:cNvPr id="1119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19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1241743</xdr:colOff>
      <xdr:row>4</xdr:row>
      <xdr:rowOff>276226</xdr:rowOff>
    </xdr:to>
    <xdr:sp macro="" textlink="">
      <xdr:nvSpPr>
        <xdr:cNvPr id="1119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19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19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20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1241743</xdr:colOff>
      <xdr:row>4</xdr:row>
      <xdr:rowOff>276226</xdr:rowOff>
    </xdr:to>
    <xdr:sp macro="" textlink="">
      <xdr:nvSpPr>
        <xdr:cNvPr id="1120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20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1241743</xdr:colOff>
      <xdr:row>4</xdr:row>
      <xdr:rowOff>276226</xdr:rowOff>
    </xdr:to>
    <xdr:sp macro="" textlink="">
      <xdr:nvSpPr>
        <xdr:cNvPr id="1120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20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20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20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1241743</xdr:colOff>
      <xdr:row>4</xdr:row>
      <xdr:rowOff>276226</xdr:rowOff>
    </xdr:to>
    <xdr:sp macro="" textlink="">
      <xdr:nvSpPr>
        <xdr:cNvPr id="1120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20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1241743</xdr:colOff>
      <xdr:row>4</xdr:row>
      <xdr:rowOff>276226</xdr:rowOff>
    </xdr:to>
    <xdr:sp macro="" textlink="">
      <xdr:nvSpPr>
        <xdr:cNvPr id="1120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21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21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21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1241743</xdr:colOff>
      <xdr:row>4</xdr:row>
      <xdr:rowOff>276226</xdr:rowOff>
    </xdr:to>
    <xdr:sp macro="" textlink="">
      <xdr:nvSpPr>
        <xdr:cNvPr id="1121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21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1241743</xdr:colOff>
      <xdr:row>4</xdr:row>
      <xdr:rowOff>276226</xdr:rowOff>
    </xdr:to>
    <xdr:sp macro="" textlink="">
      <xdr:nvSpPr>
        <xdr:cNvPr id="1121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21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21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1241743</xdr:colOff>
      <xdr:row>4</xdr:row>
      <xdr:rowOff>238126</xdr:rowOff>
    </xdr:to>
    <xdr:sp macro="" textlink="">
      <xdr:nvSpPr>
        <xdr:cNvPr id="1121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1241743</xdr:colOff>
      <xdr:row>4</xdr:row>
      <xdr:rowOff>276226</xdr:rowOff>
    </xdr:to>
    <xdr:sp macro="" textlink="">
      <xdr:nvSpPr>
        <xdr:cNvPr id="1121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1204511</xdr:colOff>
      <xdr:row>4</xdr:row>
      <xdr:rowOff>276226</xdr:rowOff>
    </xdr:to>
    <xdr:sp macro="" textlink="">
      <xdr:nvSpPr>
        <xdr:cNvPr id="1122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1204511</xdr:colOff>
      <xdr:row>4</xdr:row>
      <xdr:rowOff>276226</xdr:rowOff>
    </xdr:to>
    <xdr:sp macro="" textlink="">
      <xdr:nvSpPr>
        <xdr:cNvPr id="1122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1204511</xdr:colOff>
      <xdr:row>4</xdr:row>
      <xdr:rowOff>276226</xdr:rowOff>
    </xdr:to>
    <xdr:sp macro="" textlink="">
      <xdr:nvSpPr>
        <xdr:cNvPr id="1122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1204511</xdr:colOff>
      <xdr:row>4</xdr:row>
      <xdr:rowOff>276226</xdr:rowOff>
    </xdr:to>
    <xdr:sp macro="" textlink="">
      <xdr:nvSpPr>
        <xdr:cNvPr id="1123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1204511</xdr:colOff>
      <xdr:row>4</xdr:row>
      <xdr:rowOff>276226</xdr:rowOff>
    </xdr:to>
    <xdr:sp macro="" textlink="">
      <xdr:nvSpPr>
        <xdr:cNvPr id="1123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1204511</xdr:colOff>
      <xdr:row>4</xdr:row>
      <xdr:rowOff>276226</xdr:rowOff>
    </xdr:to>
    <xdr:sp macro="" textlink="">
      <xdr:nvSpPr>
        <xdr:cNvPr id="1123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1204511</xdr:colOff>
      <xdr:row>4</xdr:row>
      <xdr:rowOff>276226</xdr:rowOff>
    </xdr:to>
    <xdr:sp macro="" textlink="">
      <xdr:nvSpPr>
        <xdr:cNvPr id="1123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1204511</xdr:colOff>
      <xdr:row>4</xdr:row>
      <xdr:rowOff>276226</xdr:rowOff>
    </xdr:to>
    <xdr:sp macro="" textlink="">
      <xdr:nvSpPr>
        <xdr:cNvPr id="1124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1204511</xdr:colOff>
      <xdr:row>4</xdr:row>
      <xdr:rowOff>276226</xdr:rowOff>
    </xdr:to>
    <xdr:sp macro="" textlink="">
      <xdr:nvSpPr>
        <xdr:cNvPr id="1124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1204511</xdr:colOff>
      <xdr:row>4</xdr:row>
      <xdr:rowOff>276226</xdr:rowOff>
    </xdr:to>
    <xdr:sp macro="" textlink="">
      <xdr:nvSpPr>
        <xdr:cNvPr id="1124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1204511</xdr:colOff>
      <xdr:row>4</xdr:row>
      <xdr:rowOff>276226</xdr:rowOff>
    </xdr:to>
    <xdr:sp macro="" textlink="">
      <xdr:nvSpPr>
        <xdr:cNvPr id="1125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1204511</xdr:colOff>
      <xdr:row>4</xdr:row>
      <xdr:rowOff>238126</xdr:rowOff>
    </xdr:to>
    <xdr:sp macro="" textlink="">
      <xdr:nvSpPr>
        <xdr:cNvPr id="112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1204511</xdr:colOff>
      <xdr:row>4</xdr:row>
      <xdr:rowOff>276226</xdr:rowOff>
    </xdr:to>
    <xdr:sp macro="" textlink="">
      <xdr:nvSpPr>
        <xdr:cNvPr id="1125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274604</xdr:colOff>
      <xdr:row>4</xdr:row>
      <xdr:rowOff>238126</xdr:rowOff>
    </xdr:to>
    <xdr:sp macro="" textlink="">
      <xdr:nvSpPr>
        <xdr:cNvPr id="1125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179354</xdr:colOff>
      <xdr:row>4</xdr:row>
      <xdr:rowOff>276226</xdr:rowOff>
    </xdr:to>
    <xdr:sp macro="" textlink="">
      <xdr:nvSpPr>
        <xdr:cNvPr id="1125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179354</xdr:colOff>
      <xdr:row>4</xdr:row>
      <xdr:rowOff>238126</xdr:rowOff>
    </xdr:to>
    <xdr:sp macro="" textlink="">
      <xdr:nvSpPr>
        <xdr:cNvPr id="1125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179354</xdr:colOff>
      <xdr:row>4</xdr:row>
      <xdr:rowOff>238126</xdr:rowOff>
    </xdr:to>
    <xdr:sp macro="" textlink="">
      <xdr:nvSpPr>
        <xdr:cNvPr id="1125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274604</xdr:colOff>
      <xdr:row>4</xdr:row>
      <xdr:rowOff>238126</xdr:rowOff>
    </xdr:to>
    <xdr:sp macro="" textlink="">
      <xdr:nvSpPr>
        <xdr:cNvPr id="1126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179354</xdr:colOff>
      <xdr:row>4</xdr:row>
      <xdr:rowOff>276226</xdr:rowOff>
    </xdr:to>
    <xdr:sp macro="" textlink="">
      <xdr:nvSpPr>
        <xdr:cNvPr id="1126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350804</xdr:colOff>
      <xdr:row>4</xdr:row>
      <xdr:rowOff>238126</xdr:rowOff>
    </xdr:to>
    <xdr:sp macro="" textlink="">
      <xdr:nvSpPr>
        <xdr:cNvPr id="11262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255554</xdr:colOff>
      <xdr:row>4</xdr:row>
      <xdr:rowOff>276226</xdr:rowOff>
    </xdr:to>
    <xdr:sp macro="" textlink="">
      <xdr:nvSpPr>
        <xdr:cNvPr id="1126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255554</xdr:colOff>
      <xdr:row>4</xdr:row>
      <xdr:rowOff>238126</xdr:rowOff>
    </xdr:to>
    <xdr:sp macro="" textlink="">
      <xdr:nvSpPr>
        <xdr:cNvPr id="1126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255554</xdr:colOff>
      <xdr:row>4</xdr:row>
      <xdr:rowOff>238126</xdr:rowOff>
    </xdr:to>
    <xdr:sp macro="" textlink="">
      <xdr:nvSpPr>
        <xdr:cNvPr id="1126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350804</xdr:colOff>
      <xdr:row>4</xdr:row>
      <xdr:rowOff>238126</xdr:rowOff>
    </xdr:to>
    <xdr:sp macro="" textlink="">
      <xdr:nvSpPr>
        <xdr:cNvPr id="11266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255554</xdr:colOff>
      <xdr:row>4</xdr:row>
      <xdr:rowOff>276226</xdr:rowOff>
    </xdr:to>
    <xdr:sp macro="" textlink="">
      <xdr:nvSpPr>
        <xdr:cNvPr id="1126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274604</xdr:colOff>
      <xdr:row>4</xdr:row>
      <xdr:rowOff>238126</xdr:rowOff>
    </xdr:to>
    <xdr:sp macro="" textlink="">
      <xdr:nvSpPr>
        <xdr:cNvPr id="1126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179354</xdr:colOff>
      <xdr:row>4</xdr:row>
      <xdr:rowOff>276226</xdr:rowOff>
    </xdr:to>
    <xdr:sp macro="" textlink="">
      <xdr:nvSpPr>
        <xdr:cNvPr id="1126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179354</xdr:colOff>
      <xdr:row>4</xdr:row>
      <xdr:rowOff>238126</xdr:rowOff>
    </xdr:to>
    <xdr:sp macro="" textlink="">
      <xdr:nvSpPr>
        <xdr:cNvPr id="1127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179354</xdr:colOff>
      <xdr:row>4</xdr:row>
      <xdr:rowOff>238126</xdr:rowOff>
    </xdr:to>
    <xdr:sp macro="" textlink="">
      <xdr:nvSpPr>
        <xdr:cNvPr id="1127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274604</xdr:colOff>
      <xdr:row>4</xdr:row>
      <xdr:rowOff>238126</xdr:rowOff>
    </xdr:to>
    <xdr:sp macro="" textlink="">
      <xdr:nvSpPr>
        <xdr:cNvPr id="11272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179354</xdr:colOff>
      <xdr:row>4</xdr:row>
      <xdr:rowOff>276226</xdr:rowOff>
    </xdr:to>
    <xdr:sp macro="" textlink="">
      <xdr:nvSpPr>
        <xdr:cNvPr id="1127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350804</xdr:colOff>
      <xdr:row>4</xdr:row>
      <xdr:rowOff>238126</xdr:rowOff>
    </xdr:to>
    <xdr:sp macro="" textlink="">
      <xdr:nvSpPr>
        <xdr:cNvPr id="11274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255554</xdr:colOff>
      <xdr:row>4</xdr:row>
      <xdr:rowOff>276226</xdr:rowOff>
    </xdr:to>
    <xdr:sp macro="" textlink="">
      <xdr:nvSpPr>
        <xdr:cNvPr id="1127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255554</xdr:colOff>
      <xdr:row>4</xdr:row>
      <xdr:rowOff>238126</xdr:rowOff>
    </xdr:to>
    <xdr:sp macro="" textlink="">
      <xdr:nvSpPr>
        <xdr:cNvPr id="1127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255554</xdr:colOff>
      <xdr:row>4</xdr:row>
      <xdr:rowOff>238126</xdr:rowOff>
    </xdr:to>
    <xdr:sp macro="" textlink="">
      <xdr:nvSpPr>
        <xdr:cNvPr id="1127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350804</xdr:colOff>
      <xdr:row>4</xdr:row>
      <xdr:rowOff>238126</xdr:rowOff>
    </xdr:to>
    <xdr:sp macro="" textlink="">
      <xdr:nvSpPr>
        <xdr:cNvPr id="11278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255554</xdr:colOff>
      <xdr:row>4</xdr:row>
      <xdr:rowOff>276226</xdr:rowOff>
    </xdr:to>
    <xdr:sp macro="" textlink="">
      <xdr:nvSpPr>
        <xdr:cNvPr id="1127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274604</xdr:colOff>
      <xdr:row>4</xdr:row>
      <xdr:rowOff>238126</xdr:rowOff>
    </xdr:to>
    <xdr:sp macro="" textlink="">
      <xdr:nvSpPr>
        <xdr:cNvPr id="1128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179354</xdr:colOff>
      <xdr:row>4</xdr:row>
      <xdr:rowOff>276226</xdr:rowOff>
    </xdr:to>
    <xdr:sp macro="" textlink="">
      <xdr:nvSpPr>
        <xdr:cNvPr id="1128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179354</xdr:colOff>
      <xdr:row>4</xdr:row>
      <xdr:rowOff>238126</xdr:rowOff>
    </xdr:to>
    <xdr:sp macro="" textlink="">
      <xdr:nvSpPr>
        <xdr:cNvPr id="1128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179354</xdr:colOff>
      <xdr:row>4</xdr:row>
      <xdr:rowOff>238126</xdr:rowOff>
    </xdr:to>
    <xdr:sp macro="" textlink="">
      <xdr:nvSpPr>
        <xdr:cNvPr id="1128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274604</xdr:colOff>
      <xdr:row>4</xdr:row>
      <xdr:rowOff>238126</xdr:rowOff>
    </xdr:to>
    <xdr:sp macro="" textlink="">
      <xdr:nvSpPr>
        <xdr:cNvPr id="1128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303901</xdr:rowOff>
    </xdr:from>
    <xdr:to>
      <xdr:col>22</xdr:col>
      <xdr:colOff>49953</xdr:colOff>
      <xdr:row>4</xdr:row>
      <xdr:rowOff>284852</xdr:rowOff>
    </xdr:to>
    <xdr:sp macro="" textlink="">
      <xdr:nvSpPr>
        <xdr:cNvPr id="11285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350804</xdr:colOff>
      <xdr:row>4</xdr:row>
      <xdr:rowOff>238126</xdr:rowOff>
    </xdr:to>
    <xdr:sp macro="" textlink="">
      <xdr:nvSpPr>
        <xdr:cNvPr id="11286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255554</xdr:colOff>
      <xdr:row>4</xdr:row>
      <xdr:rowOff>276226</xdr:rowOff>
    </xdr:to>
    <xdr:sp macro="" textlink="">
      <xdr:nvSpPr>
        <xdr:cNvPr id="1128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2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28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2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2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2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29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2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29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2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2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2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29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3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30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3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3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3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30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3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30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3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3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3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31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3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31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3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3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3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31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3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31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3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3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1204510</xdr:colOff>
      <xdr:row>4</xdr:row>
      <xdr:rowOff>238126</xdr:rowOff>
    </xdr:to>
    <xdr:sp macro="" textlink="">
      <xdr:nvSpPr>
        <xdr:cNvPr id="113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1204510</xdr:colOff>
      <xdr:row>4</xdr:row>
      <xdr:rowOff>276226</xdr:rowOff>
    </xdr:to>
    <xdr:sp macro="" textlink="">
      <xdr:nvSpPr>
        <xdr:cNvPr id="1132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66786</xdr:colOff>
      <xdr:row>4</xdr:row>
      <xdr:rowOff>238126</xdr:rowOff>
    </xdr:to>
    <xdr:sp macro="" textlink="">
      <xdr:nvSpPr>
        <xdr:cNvPr id="11324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1221692</xdr:colOff>
      <xdr:row>4</xdr:row>
      <xdr:rowOff>276226</xdr:rowOff>
    </xdr:to>
    <xdr:sp macro="" textlink="">
      <xdr:nvSpPr>
        <xdr:cNvPr id="1132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1221692</xdr:colOff>
      <xdr:row>4</xdr:row>
      <xdr:rowOff>238126</xdr:rowOff>
    </xdr:to>
    <xdr:sp macro="" textlink="">
      <xdr:nvSpPr>
        <xdr:cNvPr id="1132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1221692</xdr:colOff>
      <xdr:row>4</xdr:row>
      <xdr:rowOff>238126</xdr:rowOff>
    </xdr:to>
    <xdr:sp macro="" textlink="">
      <xdr:nvSpPr>
        <xdr:cNvPr id="1132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66786</xdr:colOff>
      <xdr:row>4</xdr:row>
      <xdr:rowOff>238126</xdr:rowOff>
    </xdr:to>
    <xdr:sp macro="" textlink="">
      <xdr:nvSpPr>
        <xdr:cNvPr id="11328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1221692</xdr:colOff>
      <xdr:row>4</xdr:row>
      <xdr:rowOff>276226</xdr:rowOff>
    </xdr:to>
    <xdr:sp macro="" textlink="">
      <xdr:nvSpPr>
        <xdr:cNvPr id="1132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142986</xdr:colOff>
      <xdr:row>4</xdr:row>
      <xdr:rowOff>238126</xdr:rowOff>
    </xdr:to>
    <xdr:sp macro="" textlink="">
      <xdr:nvSpPr>
        <xdr:cNvPr id="11330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47736</xdr:colOff>
      <xdr:row>4</xdr:row>
      <xdr:rowOff>276226</xdr:rowOff>
    </xdr:to>
    <xdr:sp macro="" textlink="">
      <xdr:nvSpPr>
        <xdr:cNvPr id="11331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47736</xdr:colOff>
      <xdr:row>4</xdr:row>
      <xdr:rowOff>238126</xdr:rowOff>
    </xdr:to>
    <xdr:sp macro="" textlink="">
      <xdr:nvSpPr>
        <xdr:cNvPr id="11332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47736</xdr:colOff>
      <xdr:row>4</xdr:row>
      <xdr:rowOff>238126</xdr:rowOff>
    </xdr:to>
    <xdr:sp macro="" textlink="">
      <xdr:nvSpPr>
        <xdr:cNvPr id="11333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142986</xdr:colOff>
      <xdr:row>4</xdr:row>
      <xdr:rowOff>238126</xdr:rowOff>
    </xdr:to>
    <xdr:sp macro="" textlink="">
      <xdr:nvSpPr>
        <xdr:cNvPr id="11334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47736</xdr:colOff>
      <xdr:row>4</xdr:row>
      <xdr:rowOff>276226</xdr:rowOff>
    </xdr:to>
    <xdr:sp macro="" textlink="">
      <xdr:nvSpPr>
        <xdr:cNvPr id="11335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66786</xdr:colOff>
      <xdr:row>4</xdr:row>
      <xdr:rowOff>238126</xdr:rowOff>
    </xdr:to>
    <xdr:sp macro="" textlink="">
      <xdr:nvSpPr>
        <xdr:cNvPr id="11336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1221692</xdr:colOff>
      <xdr:row>4</xdr:row>
      <xdr:rowOff>276226</xdr:rowOff>
    </xdr:to>
    <xdr:sp macro="" textlink="">
      <xdr:nvSpPr>
        <xdr:cNvPr id="1133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1221692</xdr:colOff>
      <xdr:row>4</xdr:row>
      <xdr:rowOff>238126</xdr:rowOff>
    </xdr:to>
    <xdr:sp macro="" textlink="">
      <xdr:nvSpPr>
        <xdr:cNvPr id="1133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1221692</xdr:colOff>
      <xdr:row>4</xdr:row>
      <xdr:rowOff>238126</xdr:rowOff>
    </xdr:to>
    <xdr:sp macro="" textlink="">
      <xdr:nvSpPr>
        <xdr:cNvPr id="1133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66786</xdr:colOff>
      <xdr:row>4</xdr:row>
      <xdr:rowOff>238126</xdr:rowOff>
    </xdr:to>
    <xdr:sp macro="" textlink="">
      <xdr:nvSpPr>
        <xdr:cNvPr id="11340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1221692</xdr:colOff>
      <xdr:row>4</xdr:row>
      <xdr:rowOff>276226</xdr:rowOff>
    </xdr:to>
    <xdr:sp macro="" textlink="">
      <xdr:nvSpPr>
        <xdr:cNvPr id="11341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142986</xdr:colOff>
      <xdr:row>4</xdr:row>
      <xdr:rowOff>238126</xdr:rowOff>
    </xdr:to>
    <xdr:sp macro="" textlink="">
      <xdr:nvSpPr>
        <xdr:cNvPr id="11342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47736</xdr:colOff>
      <xdr:row>4</xdr:row>
      <xdr:rowOff>276226</xdr:rowOff>
    </xdr:to>
    <xdr:sp macro="" textlink="">
      <xdr:nvSpPr>
        <xdr:cNvPr id="11343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47736</xdr:colOff>
      <xdr:row>4</xdr:row>
      <xdr:rowOff>238126</xdr:rowOff>
    </xdr:to>
    <xdr:sp macro="" textlink="">
      <xdr:nvSpPr>
        <xdr:cNvPr id="11344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47736</xdr:colOff>
      <xdr:row>4</xdr:row>
      <xdr:rowOff>238126</xdr:rowOff>
    </xdr:to>
    <xdr:sp macro="" textlink="">
      <xdr:nvSpPr>
        <xdr:cNvPr id="11345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142986</xdr:colOff>
      <xdr:row>4</xdr:row>
      <xdr:rowOff>238126</xdr:rowOff>
    </xdr:to>
    <xdr:sp macro="" textlink="">
      <xdr:nvSpPr>
        <xdr:cNvPr id="11346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47736</xdr:colOff>
      <xdr:row>4</xdr:row>
      <xdr:rowOff>276226</xdr:rowOff>
    </xdr:to>
    <xdr:sp macro="" textlink="">
      <xdr:nvSpPr>
        <xdr:cNvPr id="11347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66786</xdr:colOff>
      <xdr:row>4</xdr:row>
      <xdr:rowOff>238126</xdr:rowOff>
    </xdr:to>
    <xdr:sp macro="" textlink="">
      <xdr:nvSpPr>
        <xdr:cNvPr id="11348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1221692</xdr:colOff>
      <xdr:row>4</xdr:row>
      <xdr:rowOff>276226</xdr:rowOff>
    </xdr:to>
    <xdr:sp macro="" textlink="">
      <xdr:nvSpPr>
        <xdr:cNvPr id="1134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1221692</xdr:colOff>
      <xdr:row>4</xdr:row>
      <xdr:rowOff>238126</xdr:rowOff>
    </xdr:to>
    <xdr:sp macro="" textlink="">
      <xdr:nvSpPr>
        <xdr:cNvPr id="1135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1221692</xdr:colOff>
      <xdr:row>4</xdr:row>
      <xdr:rowOff>238126</xdr:rowOff>
    </xdr:to>
    <xdr:sp macro="" textlink="">
      <xdr:nvSpPr>
        <xdr:cNvPr id="1135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1221692</xdr:colOff>
      <xdr:row>4</xdr:row>
      <xdr:rowOff>276226</xdr:rowOff>
    </xdr:to>
    <xdr:sp macro="" textlink="">
      <xdr:nvSpPr>
        <xdr:cNvPr id="1135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142986</xdr:colOff>
      <xdr:row>4</xdr:row>
      <xdr:rowOff>238126</xdr:rowOff>
    </xdr:to>
    <xdr:sp macro="" textlink="">
      <xdr:nvSpPr>
        <xdr:cNvPr id="11353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22</xdr:col>
      <xdr:colOff>47736</xdr:colOff>
      <xdr:row>4</xdr:row>
      <xdr:rowOff>276226</xdr:rowOff>
    </xdr:to>
    <xdr:sp macro="" textlink="">
      <xdr:nvSpPr>
        <xdr:cNvPr id="11354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22</xdr:col>
      <xdr:colOff>47736</xdr:colOff>
      <xdr:row>4</xdr:row>
      <xdr:rowOff>238126</xdr:rowOff>
    </xdr:to>
    <xdr:sp macro="" textlink="">
      <xdr:nvSpPr>
        <xdr:cNvPr id="11355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5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135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5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5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6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136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6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136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6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6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6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136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6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136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7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7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7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137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7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137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7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7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7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137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8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138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8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8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8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138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8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910070</xdr:colOff>
      <xdr:row>4</xdr:row>
      <xdr:rowOff>276226</xdr:rowOff>
    </xdr:to>
    <xdr:sp macro="" textlink="">
      <xdr:nvSpPr>
        <xdr:cNvPr id="1138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8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910070</xdr:colOff>
      <xdr:row>4</xdr:row>
      <xdr:rowOff>238126</xdr:rowOff>
    </xdr:to>
    <xdr:sp macro="" textlink="">
      <xdr:nvSpPr>
        <xdr:cNvPr id="1138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1202640</xdr:colOff>
      <xdr:row>4</xdr:row>
      <xdr:rowOff>238126</xdr:rowOff>
    </xdr:to>
    <xdr:sp macro="" textlink="">
      <xdr:nvSpPr>
        <xdr:cNvPr id="113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1126440</xdr:colOff>
      <xdr:row>4</xdr:row>
      <xdr:rowOff>276226</xdr:rowOff>
    </xdr:to>
    <xdr:sp macro="" textlink="">
      <xdr:nvSpPr>
        <xdr:cNvPr id="1139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1126440</xdr:colOff>
      <xdr:row>4</xdr:row>
      <xdr:rowOff>238126</xdr:rowOff>
    </xdr:to>
    <xdr:sp macro="" textlink="">
      <xdr:nvSpPr>
        <xdr:cNvPr id="1139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1126440</xdr:colOff>
      <xdr:row>4</xdr:row>
      <xdr:rowOff>238126</xdr:rowOff>
    </xdr:to>
    <xdr:sp macro="" textlink="">
      <xdr:nvSpPr>
        <xdr:cNvPr id="1139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1202640</xdr:colOff>
      <xdr:row>4</xdr:row>
      <xdr:rowOff>238126</xdr:rowOff>
    </xdr:to>
    <xdr:sp macro="" textlink="">
      <xdr:nvSpPr>
        <xdr:cNvPr id="113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1126440</xdr:colOff>
      <xdr:row>4</xdr:row>
      <xdr:rowOff>276226</xdr:rowOff>
    </xdr:to>
    <xdr:sp macro="" textlink="">
      <xdr:nvSpPr>
        <xdr:cNvPr id="1139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1202640</xdr:colOff>
      <xdr:row>4</xdr:row>
      <xdr:rowOff>238126</xdr:rowOff>
    </xdr:to>
    <xdr:sp macro="" textlink="">
      <xdr:nvSpPr>
        <xdr:cNvPr id="113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1202640</xdr:colOff>
      <xdr:row>4</xdr:row>
      <xdr:rowOff>276226</xdr:rowOff>
    </xdr:to>
    <xdr:sp macro="" textlink="">
      <xdr:nvSpPr>
        <xdr:cNvPr id="11397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1202640</xdr:colOff>
      <xdr:row>4</xdr:row>
      <xdr:rowOff>238126</xdr:rowOff>
    </xdr:to>
    <xdr:sp macro="" textlink="">
      <xdr:nvSpPr>
        <xdr:cNvPr id="113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1202640</xdr:colOff>
      <xdr:row>4</xdr:row>
      <xdr:rowOff>238126</xdr:rowOff>
    </xdr:to>
    <xdr:sp macro="" textlink="">
      <xdr:nvSpPr>
        <xdr:cNvPr id="113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1202640</xdr:colOff>
      <xdr:row>4</xdr:row>
      <xdr:rowOff>238126</xdr:rowOff>
    </xdr:to>
    <xdr:sp macro="" textlink="">
      <xdr:nvSpPr>
        <xdr:cNvPr id="114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1202640</xdr:colOff>
      <xdr:row>4</xdr:row>
      <xdr:rowOff>276226</xdr:rowOff>
    </xdr:to>
    <xdr:sp macro="" textlink="">
      <xdr:nvSpPr>
        <xdr:cNvPr id="11401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1202640</xdr:colOff>
      <xdr:row>4</xdr:row>
      <xdr:rowOff>238126</xdr:rowOff>
    </xdr:to>
    <xdr:sp macro="" textlink="">
      <xdr:nvSpPr>
        <xdr:cNvPr id="114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1126440</xdr:colOff>
      <xdr:row>4</xdr:row>
      <xdr:rowOff>276226</xdr:rowOff>
    </xdr:to>
    <xdr:sp macro="" textlink="">
      <xdr:nvSpPr>
        <xdr:cNvPr id="1140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1126440</xdr:colOff>
      <xdr:row>4</xdr:row>
      <xdr:rowOff>238126</xdr:rowOff>
    </xdr:to>
    <xdr:sp macro="" textlink="">
      <xdr:nvSpPr>
        <xdr:cNvPr id="1140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1126440</xdr:colOff>
      <xdr:row>4</xdr:row>
      <xdr:rowOff>238126</xdr:rowOff>
    </xdr:to>
    <xdr:sp macro="" textlink="">
      <xdr:nvSpPr>
        <xdr:cNvPr id="1140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1202640</xdr:colOff>
      <xdr:row>4</xdr:row>
      <xdr:rowOff>238126</xdr:rowOff>
    </xdr:to>
    <xdr:sp macro="" textlink="">
      <xdr:nvSpPr>
        <xdr:cNvPr id="114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1126440</xdr:colOff>
      <xdr:row>4</xdr:row>
      <xdr:rowOff>276226</xdr:rowOff>
    </xdr:to>
    <xdr:sp macro="" textlink="">
      <xdr:nvSpPr>
        <xdr:cNvPr id="11407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1202640</xdr:colOff>
      <xdr:row>4</xdr:row>
      <xdr:rowOff>238126</xdr:rowOff>
    </xdr:to>
    <xdr:sp macro="" textlink="">
      <xdr:nvSpPr>
        <xdr:cNvPr id="114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1202640</xdr:colOff>
      <xdr:row>4</xdr:row>
      <xdr:rowOff>276226</xdr:rowOff>
    </xdr:to>
    <xdr:sp macro="" textlink="">
      <xdr:nvSpPr>
        <xdr:cNvPr id="11409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1202640</xdr:colOff>
      <xdr:row>4</xdr:row>
      <xdr:rowOff>238126</xdr:rowOff>
    </xdr:to>
    <xdr:sp macro="" textlink="">
      <xdr:nvSpPr>
        <xdr:cNvPr id="114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1202640</xdr:colOff>
      <xdr:row>4</xdr:row>
      <xdr:rowOff>238126</xdr:rowOff>
    </xdr:to>
    <xdr:sp macro="" textlink="">
      <xdr:nvSpPr>
        <xdr:cNvPr id="114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1202640</xdr:colOff>
      <xdr:row>4</xdr:row>
      <xdr:rowOff>238126</xdr:rowOff>
    </xdr:to>
    <xdr:sp macro="" textlink="">
      <xdr:nvSpPr>
        <xdr:cNvPr id="114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1202640</xdr:colOff>
      <xdr:row>4</xdr:row>
      <xdr:rowOff>276226</xdr:rowOff>
    </xdr:to>
    <xdr:sp macro="" textlink="">
      <xdr:nvSpPr>
        <xdr:cNvPr id="11413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1202640</xdr:colOff>
      <xdr:row>4</xdr:row>
      <xdr:rowOff>238126</xdr:rowOff>
    </xdr:to>
    <xdr:sp macro="" textlink="">
      <xdr:nvSpPr>
        <xdr:cNvPr id="114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1126440</xdr:colOff>
      <xdr:row>4</xdr:row>
      <xdr:rowOff>276226</xdr:rowOff>
    </xdr:to>
    <xdr:sp macro="" textlink="">
      <xdr:nvSpPr>
        <xdr:cNvPr id="1141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1126440</xdr:colOff>
      <xdr:row>4</xdr:row>
      <xdr:rowOff>238126</xdr:rowOff>
    </xdr:to>
    <xdr:sp macro="" textlink="">
      <xdr:nvSpPr>
        <xdr:cNvPr id="1141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1126440</xdr:colOff>
      <xdr:row>4</xdr:row>
      <xdr:rowOff>238126</xdr:rowOff>
    </xdr:to>
    <xdr:sp macro="" textlink="">
      <xdr:nvSpPr>
        <xdr:cNvPr id="1141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257175</xdr:rowOff>
    </xdr:from>
    <xdr:to>
      <xdr:col>21</xdr:col>
      <xdr:colOff>1202640</xdr:colOff>
      <xdr:row>4</xdr:row>
      <xdr:rowOff>238126</xdr:rowOff>
    </xdr:to>
    <xdr:sp macro="" textlink="">
      <xdr:nvSpPr>
        <xdr:cNvPr id="114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295275</xdr:rowOff>
    </xdr:from>
    <xdr:to>
      <xdr:col>21</xdr:col>
      <xdr:colOff>1126440</xdr:colOff>
      <xdr:row>4</xdr:row>
      <xdr:rowOff>276226</xdr:rowOff>
    </xdr:to>
    <xdr:sp macro="" textlink="">
      <xdr:nvSpPr>
        <xdr:cNvPr id="1141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303901</xdr:rowOff>
    </xdr:from>
    <xdr:to>
      <xdr:col>22</xdr:col>
      <xdr:colOff>49954</xdr:colOff>
      <xdr:row>4</xdr:row>
      <xdr:rowOff>284852</xdr:rowOff>
    </xdr:to>
    <xdr:sp macro="" textlink="">
      <xdr:nvSpPr>
        <xdr:cNvPr id="11420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2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476497</xdr:colOff>
      <xdr:row>4</xdr:row>
      <xdr:rowOff>276226</xdr:rowOff>
    </xdr:to>
    <xdr:sp macro="" textlink="">
      <xdr:nvSpPr>
        <xdr:cNvPr id="1142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2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2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2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476497</xdr:colOff>
      <xdr:row>4</xdr:row>
      <xdr:rowOff>276226</xdr:rowOff>
    </xdr:to>
    <xdr:sp macro="" textlink="">
      <xdr:nvSpPr>
        <xdr:cNvPr id="1142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2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476497</xdr:colOff>
      <xdr:row>4</xdr:row>
      <xdr:rowOff>276226</xdr:rowOff>
    </xdr:to>
    <xdr:sp macro="" textlink="">
      <xdr:nvSpPr>
        <xdr:cNvPr id="1142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2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3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3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476497</xdr:colOff>
      <xdr:row>4</xdr:row>
      <xdr:rowOff>276226</xdr:rowOff>
    </xdr:to>
    <xdr:sp macro="" textlink="">
      <xdr:nvSpPr>
        <xdr:cNvPr id="1143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3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476497</xdr:colOff>
      <xdr:row>4</xdr:row>
      <xdr:rowOff>276226</xdr:rowOff>
    </xdr:to>
    <xdr:sp macro="" textlink="">
      <xdr:nvSpPr>
        <xdr:cNvPr id="1143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3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3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3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476497</xdr:colOff>
      <xdr:row>4</xdr:row>
      <xdr:rowOff>276226</xdr:rowOff>
    </xdr:to>
    <xdr:sp macro="" textlink="">
      <xdr:nvSpPr>
        <xdr:cNvPr id="1143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3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476497</xdr:colOff>
      <xdr:row>4</xdr:row>
      <xdr:rowOff>276226</xdr:rowOff>
    </xdr:to>
    <xdr:sp macro="" textlink="">
      <xdr:nvSpPr>
        <xdr:cNvPr id="1144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4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4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4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476497</xdr:colOff>
      <xdr:row>4</xdr:row>
      <xdr:rowOff>276226</xdr:rowOff>
    </xdr:to>
    <xdr:sp macro="" textlink="">
      <xdr:nvSpPr>
        <xdr:cNvPr id="1144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4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476497</xdr:colOff>
      <xdr:row>4</xdr:row>
      <xdr:rowOff>276226</xdr:rowOff>
    </xdr:to>
    <xdr:sp macro="" textlink="">
      <xdr:nvSpPr>
        <xdr:cNvPr id="1144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4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4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4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476497</xdr:colOff>
      <xdr:row>4</xdr:row>
      <xdr:rowOff>276226</xdr:rowOff>
    </xdr:to>
    <xdr:sp macro="" textlink="">
      <xdr:nvSpPr>
        <xdr:cNvPr id="1145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5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476497</xdr:colOff>
      <xdr:row>4</xdr:row>
      <xdr:rowOff>276226</xdr:rowOff>
    </xdr:to>
    <xdr:sp macro="" textlink="">
      <xdr:nvSpPr>
        <xdr:cNvPr id="1145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5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5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476497</xdr:colOff>
      <xdr:row>4</xdr:row>
      <xdr:rowOff>238126</xdr:rowOff>
    </xdr:to>
    <xdr:sp macro="" textlink="">
      <xdr:nvSpPr>
        <xdr:cNvPr id="1145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476497</xdr:colOff>
      <xdr:row>4</xdr:row>
      <xdr:rowOff>276226</xdr:rowOff>
    </xdr:to>
    <xdr:sp macro="" textlink="">
      <xdr:nvSpPr>
        <xdr:cNvPr id="1145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933803</xdr:colOff>
      <xdr:row>4</xdr:row>
      <xdr:rowOff>238126</xdr:rowOff>
    </xdr:to>
    <xdr:sp macro="" textlink="">
      <xdr:nvSpPr>
        <xdr:cNvPr id="1145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808002</xdr:colOff>
      <xdr:row>4</xdr:row>
      <xdr:rowOff>276226</xdr:rowOff>
    </xdr:to>
    <xdr:sp macro="" textlink="">
      <xdr:nvSpPr>
        <xdr:cNvPr id="1145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808002</xdr:colOff>
      <xdr:row>4</xdr:row>
      <xdr:rowOff>238126</xdr:rowOff>
    </xdr:to>
    <xdr:sp macro="" textlink="">
      <xdr:nvSpPr>
        <xdr:cNvPr id="11459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808002</xdr:colOff>
      <xdr:row>4</xdr:row>
      <xdr:rowOff>238126</xdr:rowOff>
    </xdr:to>
    <xdr:sp macro="" textlink="">
      <xdr:nvSpPr>
        <xdr:cNvPr id="11460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933803</xdr:colOff>
      <xdr:row>4</xdr:row>
      <xdr:rowOff>238126</xdr:rowOff>
    </xdr:to>
    <xdr:sp macro="" textlink="">
      <xdr:nvSpPr>
        <xdr:cNvPr id="1146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808002</xdr:colOff>
      <xdr:row>4</xdr:row>
      <xdr:rowOff>276226</xdr:rowOff>
    </xdr:to>
    <xdr:sp macro="" textlink="">
      <xdr:nvSpPr>
        <xdr:cNvPr id="11462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964406</xdr:colOff>
      <xdr:row>4</xdr:row>
      <xdr:rowOff>238126</xdr:rowOff>
    </xdr:to>
    <xdr:sp macro="" textlink="">
      <xdr:nvSpPr>
        <xdr:cNvPr id="11463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914753</xdr:colOff>
      <xdr:row>4</xdr:row>
      <xdr:rowOff>276226</xdr:rowOff>
    </xdr:to>
    <xdr:sp macro="" textlink="">
      <xdr:nvSpPr>
        <xdr:cNvPr id="11464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914753</xdr:colOff>
      <xdr:row>4</xdr:row>
      <xdr:rowOff>238126</xdr:rowOff>
    </xdr:to>
    <xdr:sp macro="" textlink="">
      <xdr:nvSpPr>
        <xdr:cNvPr id="11465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914753</xdr:colOff>
      <xdr:row>4</xdr:row>
      <xdr:rowOff>238126</xdr:rowOff>
    </xdr:to>
    <xdr:sp macro="" textlink="">
      <xdr:nvSpPr>
        <xdr:cNvPr id="11466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964406</xdr:colOff>
      <xdr:row>4</xdr:row>
      <xdr:rowOff>238126</xdr:rowOff>
    </xdr:to>
    <xdr:sp macro="" textlink="">
      <xdr:nvSpPr>
        <xdr:cNvPr id="11467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914753</xdr:colOff>
      <xdr:row>4</xdr:row>
      <xdr:rowOff>276226</xdr:rowOff>
    </xdr:to>
    <xdr:sp macro="" textlink="">
      <xdr:nvSpPr>
        <xdr:cNvPr id="11468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933803</xdr:colOff>
      <xdr:row>4</xdr:row>
      <xdr:rowOff>238126</xdr:rowOff>
    </xdr:to>
    <xdr:sp macro="" textlink="">
      <xdr:nvSpPr>
        <xdr:cNvPr id="1146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808002</xdr:colOff>
      <xdr:row>4</xdr:row>
      <xdr:rowOff>276226</xdr:rowOff>
    </xdr:to>
    <xdr:sp macro="" textlink="">
      <xdr:nvSpPr>
        <xdr:cNvPr id="11470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808002</xdr:colOff>
      <xdr:row>4</xdr:row>
      <xdr:rowOff>238126</xdr:rowOff>
    </xdr:to>
    <xdr:sp macro="" textlink="">
      <xdr:nvSpPr>
        <xdr:cNvPr id="11471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808002</xdr:colOff>
      <xdr:row>4</xdr:row>
      <xdr:rowOff>238126</xdr:rowOff>
    </xdr:to>
    <xdr:sp macro="" textlink="">
      <xdr:nvSpPr>
        <xdr:cNvPr id="11472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933803</xdr:colOff>
      <xdr:row>4</xdr:row>
      <xdr:rowOff>238126</xdr:rowOff>
    </xdr:to>
    <xdr:sp macro="" textlink="">
      <xdr:nvSpPr>
        <xdr:cNvPr id="1147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808002</xdr:colOff>
      <xdr:row>4</xdr:row>
      <xdr:rowOff>276226</xdr:rowOff>
    </xdr:to>
    <xdr:sp macro="" textlink="">
      <xdr:nvSpPr>
        <xdr:cNvPr id="11474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964406</xdr:colOff>
      <xdr:row>4</xdr:row>
      <xdr:rowOff>238126</xdr:rowOff>
    </xdr:to>
    <xdr:sp macro="" textlink="">
      <xdr:nvSpPr>
        <xdr:cNvPr id="11475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914753</xdr:colOff>
      <xdr:row>4</xdr:row>
      <xdr:rowOff>276226</xdr:rowOff>
    </xdr:to>
    <xdr:sp macro="" textlink="">
      <xdr:nvSpPr>
        <xdr:cNvPr id="11476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914753</xdr:colOff>
      <xdr:row>4</xdr:row>
      <xdr:rowOff>238126</xdr:rowOff>
    </xdr:to>
    <xdr:sp macro="" textlink="">
      <xdr:nvSpPr>
        <xdr:cNvPr id="11477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914753</xdr:colOff>
      <xdr:row>4</xdr:row>
      <xdr:rowOff>238126</xdr:rowOff>
    </xdr:to>
    <xdr:sp macro="" textlink="">
      <xdr:nvSpPr>
        <xdr:cNvPr id="11478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964406</xdr:colOff>
      <xdr:row>4</xdr:row>
      <xdr:rowOff>238126</xdr:rowOff>
    </xdr:to>
    <xdr:sp macro="" textlink="">
      <xdr:nvSpPr>
        <xdr:cNvPr id="11479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914753</xdr:colOff>
      <xdr:row>4</xdr:row>
      <xdr:rowOff>276226</xdr:rowOff>
    </xdr:to>
    <xdr:sp macro="" textlink="">
      <xdr:nvSpPr>
        <xdr:cNvPr id="11480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933803</xdr:colOff>
      <xdr:row>4</xdr:row>
      <xdr:rowOff>238126</xdr:rowOff>
    </xdr:to>
    <xdr:sp macro="" textlink="">
      <xdr:nvSpPr>
        <xdr:cNvPr id="1148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808002</xdr:colOff>
      <xdr:row>4</xdr:row>
      <xdr:rowOff>276226</xdr:rowOff>
    </xdr:to>
    <xdr:sp macro="" textlink="">
      <xdr:nvSpPr>
        <xdr:cNvPr id="11482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933803</xdr:colOff>
      <xdr:row>4</xdr:row>
      <xdr:rowOff>238126</xdr:rowOff>
    </xdr:to>
    <xdr:sp macro="" textlink="">
      <xdr:nvSpPr>
        <xdr:cNvPr id="1148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964406</xdr:colOff>
      <xdr:row>4</xdr:row>
      <xdr:rowOff>238126</xdr:rowOff>
    </xdr:to>
    <xdr:sp macro="" textlink="">
      <xdr:nvSpPr>
        <xdr:cNvPr id="11484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914753</xdr:colOff>
      <xdr:row>4</xdr:row>
      <xdr:rowOff>276226</xdr:rowOff>
    </xdr:to>
    <xdr:sp macro="" textlink="">
      <xdr:nvSpPr>
        <xdr:cNvPr id="11485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48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476496</xdr:colOff>
      <xdr:row>4</xdr:row>
      <xdr:rowOff>276226</xdr:rowOff>
    </xdr:to>
    <xdr:sp macro="" textlink="">
      <xdr:nvSpPr>
        <xdr:cNvPr id="1148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48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48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49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476496</xdr:colOff>
      <xdr:row>4</xdr:row>
      <xdr:rowOff>276226</xdr:rowOff>
    </xdr:to>
    <xdr:sp macro="" textlink="">
      <xdr:nvSpPr>
        <xdr:cNvPr id="1149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49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476496</xdr:colOff>
      <xdr:row>4</xdr:row>
      <xdr:rowOff>276226</xdr:rowOff>
    </xdr:to>
    <xdr:sp macro="" textlink="">
      <xdr:nvSpPr>
        <xdr:cNvPr id="1149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49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49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49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476496</xdr:colOff>
      <xdr:row>4</xdr:row>
      <xdr:rowOff>276226</xdr:rowOff>
    </xdr:to>
    <xdr:sp macro="" textlink="">
      <xdr:nvSpPr>
        <xdr:cNvPr id="1149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49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476496</xdr:colOff>
      <xdr:row>4</xdr:row>
      <xdr:rowOff>276226</xdr:rowOff>
    </xdr:to>
    <xdr:sp macro="" textlink="">
      <xdr:nvSpPr>
        <xdr:cNvPr id="1149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50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50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50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476496</xdr:colOff>
      <xdr:row>4</xdr:row>
      <xdr:rowOff>276226</xdr:rowOff>
    </xdr:to>
    <xdr:sp macro="" textlink="">
      <xdr:nvSpPr>
        <xdr:cNvPr id="1150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50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476496</xdr:colOff>
      <xdr:row>4</xdr:row>
      <xdr:rowOff>276226</xdr:rowOff>
    </xdr:to>
    <xdr:sp macro="" textlink="">
      <xdr:nvSpPr>
        <xdr:cNvPr id="1150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50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5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50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476496</xdr:colOff>
      <xdr:row>4</xdr:row>
      <xdr:rowOff>276226</xdr:rowOff>
    </xdr:to>
    <xdr:sp macro="" textlink="">
      <xdr:nvSpPr>
        <xdr:cNvPr id="1150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51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476496</xdr:colOff>
      <xdr:row>4</xdr:row>
      <xdr:rowOff>276226</xdr:rowOff>
    </xdr:to>
    <xdr:sp macro="" textlink="">
      <xdr:nvSpPr>
        <xdr:cNvPr id="1151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51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51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51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476496</xdr:colOff>
      <xdr:row>4</xdr:row>
      <xdr:rowOff>276226</xdr:rowOff>
    </xdr:to>
    <xdr:sp macro="" textlink="">
      <xdr:nvSpPr>
        <xdr:cNvPr id="1151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51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476496</xdr:colOff>
      <xdr:row>4</xdr:row>
      <xdr:rowOff>276226</xdr:rowOff>
    </xdr:to>
    <xdr:sp macro="" textlink="">
      <xdr:nvSpPr>
        <xdr:cNvPr id="1151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476496</xdr:colOff>
      <xdr:row>4</xdr:row>
      <xdr:rowOff>238126</xdr:rowOff>
    </xdr:to>
    <xdr:sp macro="" textlink="">
      <xdr:nvSpPr>
        <xdr:cNvPr id="1151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695434</xdr:colOff>
      <xdr:row>4</xdr:row>
      <xdr:rowOff>238126</xdr:rowOff>
    </xdr:to>
    <xdr:sp macro="" textlink="">
      <xdr:nvSpPr>
        <xdr:cNvPr id="1151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600184</xdr:colOff>
      <xdr:row>4</xdr:row>
      <xdr:rowOff>276226</xdr:rowOff>
    </xdr:to>
    <xdr:sp macro="" textlink="">
      <xdr:nvSpPr>
        <xdr:cNvPr id="1152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600184</xdr:colOff>
      <xdr:row>4</xdr:row>
      <xdr:rowOff>238126</xdr:rowOff>
    </xdr:to>
    <xdr:sp macro="" textlink="">
      <xdr:nvSpPr>
        <xdr:cNvPr id="1152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600184</xdr:colOff>
      <xdr:row>4</xdr:row>
      <xdr:rowOff>238126</xdr:rowOff>
    </xdr:to>
    <xdr:sp macro="" textlink="">
      <xdr:nvSpPr>
        <xdr:cNvPr id="1152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695434</xdr:colOff>
      <xdr:row>4</xdr:row>
      <xdr:rowOff>238126</xdr:rowOff>
    </xdr:to>
    <xdr:sp macro="" textlink="">
      <xdr:nvSpPr>
        <xdr:cNvPr id="1152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600184</xdr:colOff>
      <xdr:row>4</xdr:row>
      <xdr:rowOff>276226</xdr:rowOff>
    </xdr:to>
    <xdr:sp macro="" textlink="">
      <xdr:nvSpPr>
        <xdr:cNvPr id="11524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771634</xdr:colOff>
      <xdr:row>4</xdr:row>
      <xdr:rowOff>238126</xdr:rowOff>
    </xdr:to>
    <xdr:sp macro="" textlink="">
      <xdr:nvSpPr>
        <xdr:cNvPr id="11525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676384</xdr:colOff>
      <xdr:row>4</xdr:row>
      <xdr:rowOff>276226</xdr:rowOff>
    </xdr:to>
    <xdr:sp macro="" textlink="">
      <xdr:nvSpPr>
        <xdr:cNvPr id="11526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676384</xdr:colOff>
      <xdr:row>4</xdr:row>
      <xdr:rowOff>238126</xdr:rowOff>
    </xdr:to>
    <xdr:sp macro="" textlink="">
      <xdr:nvSpPr>
        <xdr:cNvPr id="11527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676384</xdr:colOff>
      <xdr:row>4</xdr:row>
      <xdr:rowOff>238126</xdr:rowOff>
    </xdr:to>
    <xdr:sp macro="" textlink="">
      <xdr:nvSpPr>
        <xdr:cNvPr id="11528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771634</xdr:colOff>
      <xdr:row>4</xdr:row>
      <xdr:rowOff>238126</xdr:rowOff>
    </xdr:to>
    <xdr:sp macro="" textlink="">
      <xdr:nvSpPr>
        <xdr:cNvPr id="11529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676384</xdr:colOff>
      <xdr:row>4</xdr:row>
      <xdr:rowOff>276226</xdr:rowOff>
    </xdr:to>
    <xdr:sp macro="" textlink="">
      <xdr:nvSpPr>
        <xdr:cNvPr id="11530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695434</xdr:colOff>
      <xdr:row>4</xdr:row>
      <xdr:rowOff>238126</xdr:rowOff>
    </xdr:to>
    <xdr:sp macro="" textlink="">
      <xdr:nvSpPr>
        <xdr:cNvPr id="1153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600184</xdr:colOff>
      <xdr:row>4</xdr:row>
      <xdr:rowOff>276226</xdr:rowOff>
    </xdr:to>
    <xdr:sp macro="" textlink="">
      <xdr:nvSpPr>
        <xdr:cNvPr id="11532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600184</xdr:colOff>
      <xdr:row>4</xdr:row>
      <xdr:rowOff>238126</xdr:rowOff>
    </xdr:to>
    <xdr:sp macro="" textlink="">
      <xdr:nvSpPr>
        <xdr:cNvPr id="1153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600184</xdr:colOff>
      <xdr:row>4</xdr:row>
      <xdr:rowOff>238126</xdr:rowOff>
    </xdr:to>
    <xdr:sp macro="" textlink="">
      <xdr:nvSpPr>
        <xdr:cNvPr id="1153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695434</xdr:colOff>
      <xdr:row>4</xdr:row>
      <xdr:rowOff>238126</xdr:rowOff>
    </xdr:to>
    <xdr:sp macro="" textlink="">
      <xdr:nvSpPr>
        <xdr:cNvPr id="1153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600184</xdr:colOff>
      <xdr:row>4</xdr:row>
      <xdr:rowOff>276226</xdr:rowOff>
    </xdr:to>
    <xdr:sp macro="" textlink="">
      <xdr:nvSpPr>
        <xdr:cNvPr id="11536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771634</xdr:colOff>
      <xdr:row>4</xdr:row>
      <xdr:rowOff>238126</xdr:rowOff>
    </xdr:to>
    <xdr:sp macro="" textlink="">
      <xdr:nvSpPr>
        <xdr:cNvPr id="11537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676384</xdr:colOff>
      <xdr:row>4</xdr:row>
      <xdr:rowOff>276226</xdr:rowOff>
    </xdr:to>
    <xdr:sp macro="" textlink="">
      <xdr:nvSpPr>
        <xdr:cNvPr id="11538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676384</xdr:colOff>
      <xdr:row>4</xdr:row>
      <xdr:rowOff>238126</xdr:rowOff>
    </xdr:to>
    <xdr:sp macro="" textlink="">
      <xdr:nvSpPr>
        <xdr:cNvPr id="11539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676384</xdr:colOff>
      <xdr:row>4</xdr:row>
      <xdr:rowOff>238126</xdr:rowOff>
    </xdr:to>
    <xdr:sp macro="" textlink="">
      <xdr:nvSpPr>
        <xdr:cNvPr id="11540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771634</xdr:colOff>
      <xdr:row>4</xdr:row>
      <xdr:rowOff>238126</xdr:rowOff>
    </xdr:to>
    <xdr:sp macro="" textlink="">
      <xdr:nvSpPr>
        <xdr:cNvPr id="11541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676384</xdr:colOff>
      <xdr:row>4</xdr:row>
      <xdr:rowOff>276226</xdr:rowOff>
    </xdr:to>
    <xdr:sp macro="" textlink="">
      <xdr:nvSpPr>
        <xdr:cNvPr id="11542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695434</xdr:colOff>
      <xdr:row>4</xdr:row>
      <xdr:rowOff>238126</xdr:rowOff>
    </xdr:to>
    <xdr:sp macro="" textlink="">
      <xdr:nvSpPr>
        <xdr:cNvPr id="1154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600184</xdr:colOff>
      <xdr:row>4</xdr:row>
      <xdr:rowOff>276226</xdr:rowOff>
    </xdr:to>
    <xdr:sp macro="" textlink="">
      <xdr:nvSpPr>
        <xdr:cNvPr id="11544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600184</xdr:colOff>
      <xdr:row>4</xdr:row>
      <xdr:rowOff>238126</xdr:rowOff>
    </xdr:to>
    <xdr:sp macro="" textlink="">
      <xdr:nvSpPr>
        <xdr:cNvPr id="1154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600184</xdr:colOff>
      <xdr:row>4</xdr:row>
      <xdr:rowOff>238126</xdr:rowOff>
    </xdr:to>
    <xdr:sp macro="" textlink="">
      <xdr:nvSpPr>
        <xdr:cNvPr id="1154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695434</xdr:colOff>
      <xdr:row>4</xdr:row>
      <xdr:rowOff>238126</xdr:rowOff>
    </xdr:to>
    <xdr:sp macro="" textlink="">
      <xdr:nvSpPr>
        <xdr:cNvPr id="1154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771634</xdr:colOff>
      <xdr:row>4</xdr:row>
      <xdr:rowOff>238126</xdr:rowOff>
    </xdr:to>
    <xdr:sp macro="" textlink="">
      <xdr:nvSpPr>
        <xdr:cNvPr id="11548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676384</xdr:colOff>
      <xdr:row>4</xdr:row>
      <xdr:rowOff>276226</xdr:rowOff>
    </xdr:to>
    <xdr:sp macro="" textlink="">
      <xdr:nvSpPr>
        <xdr:cNvPr id="11549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55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55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55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56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56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56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56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57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57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57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58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5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58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265076</xdr:colOff>
      <xdr:row>4</xdr:row>
      <xdr:rowOff>238126</xdr:rowOff>
    </xdr:to>
    <xdr:sp macro="" textlink="">
      <xdr:nvSpPr>
        <xdr:cNvPr id="1158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179351</xdr:colOff>
      <xdr:row>4</xdr:row>
      <xdr:rowOff>276226</xdr:rowOff>
    </xdr:to>
    <xdr:sp macro="" textlink="">
      <xdr:nvSpPr>
        <xdr:cNvPr id="1158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179351</xdr:colOff>
      <xdr:row>4</xdr:row>
      <xdr:rowOff>238126</xdr:rowOff>
    </xdr:to>
    <xdr:sp macro="" textlink="">
      <xdr:nvSpPr>
        <xdr:cNvPr id="1158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179351</xdr:colOff>
      <xdr:row>4</xdr:row>
      <xdr:rowOff>238126</xdr:rowOff>
    </xdr:to>
    <xdr:sp macro="" textlink="">
      <xdr:nvSpPr>
        <xdr:cNvPr id="1158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265076</xdr:colOff>
      <xdr:row>4</xdr:row>
      <xdr:rowOff>238126</xdr:rowOff>
    </xdr:to>
    <xdr:sp macro="" textlink="">
      <xdr:nvSpPr>
        <xdr:cNvPr id="1159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179351</xdr:colOff>
      <xdr:row>4</xdr:row>
      <xdr:rowOff>276226</xdr:rowOff>
    </xdr:to>
    <xdr:sp macro="" textlink="">
      <xdr:nvSpPr>
        <xdr:cNvPr id="1159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265076</xdr:colOff>
      <xdr:row>4</xdr:row>
      <xdr:rowOff>238126</xdr:rowOff>
    </xdr:to>
    <xdr:sp macro="" textlink="">
      <xdr:nvSpPr>
        <xdr:cNvPr id="1159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255551</xdr:colOff>
      <xdr:row>4</xdr:row>
      <xdr:rowOff>276226</xdr:rowOff>
    </xdr:to>
    <xdr:sp macro="" textlink="">
      <xdr:nvSpPr>
        <xdr:cNvPr id="1159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255551</xdr:colOff>
      <xdr:row>4</xdr:row>
      <xdr:rowOff>238126</xdr:rowOff>
    </xdr:to>
    <xdr:sp macro="" textlink="">
      <xdr:nvSpPr>
        <xdr:cNvPr id="1159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255551</xdr:colOff>
      <xdr:row>4</xdr:row>
      <xdr:rowOff>238126</xdr:rowOff>
    </xdr:to>
    <xdr:sp macro="" textlink="">
      <xdr:nvSpPr>
        <xdr:cNvPr id="1159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265076</xdr:colOff>
      <xdr:row>4</xdr:row>
      <xdr:rowOff>238126</xdr:rowOff>
    </xdr:to>
    <xdr:sp macro="" textlink="">
      <xdr:nvSpPr>
        <xdr:cNvPr id="1159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255551</xdr:colOff>
      <xdr:row>4</xdr:row>
      <xdr:rowOff>276226</xdr:rowOff>
    </xdr:to>
    <xdr:sp macro="" textlink="">
      <xdr:nvSpPr>
        <xdr:cNvPr id="1159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265076</xdr:colOff>
      <xdr:row>4</xdr:row>
      <xdr:rowOff>238126</xdr:rowOff>
    </xdr:to>
    <xdr:sp macro="" textlink="">
      <xdr:nvSpPr>
        <xdr:cNvPr id="1159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179351</xdr:colOff>
      <xdr:row>4</xdr:row>
      <xdr:rowOff>276226</xdr:rowOff>
    </xdr:to>
    <xdr:sp macro="" textlink="">
      <xdr:nvSpPr>
        <xdr:cNvPr id="1159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179351</xdr:colOff>
      <xdr:row>4</xdr:row>
      <xdr:rowOff>238126</xdr:rowOff>
    </xdr:to>
    <xdr:sp macro="" textlink="">
      <xdr:nvSpPr>
        <xdr:cNvPr id="1160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179351</xdr:colOff>
      <xdr:row>4</xdr:row>
      <xdr:rowOff>238126</xdr:rowOff>
    </xdr:to>
    <xdr:sp macro="" textlink="">
      <xdr:nvSpPr>
        <xdr:cNvPr id="1160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265076</xdr:colOff>
      <xdr:row>4</xdr:row>
      <xdr:rowOff>238126</xdr:rowOff>
    </xdr:to>
    <xdr:sp macro="" textlink="">
      <xdr:nvSpPr>
        <xdr:cNvPr id="1160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179351</xdr:colOff>
      <xdr:row>4</xdr:row>
      <xdr:rowOff>276226</xdr:rowOff>
    </xdr:to>
    <xdr:sp macro="" textlink="">
      <xdr:nvSpPr>
        <xdr:cNvPr id="1160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265076</xdr:colOff>
      <xdr:row>4</xdr:row>
      <xdr:rowOff>238126</xdr:rowOff>
    </xdr:to>
    <xdr:sp macro="" textlink="">
      <xdr:nvSpPr>
        <xdr:cNvPr id="1160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255551</xdr:colOff>
      <xdr:row>4</xdr:row>
      <xdr:rowOff>276226</xdr:rowOff>
    </xdr:to>
    <xdr:sp macro="" textlink="">
      <xdr:nvSpPr>
        <xdr:cNvPr id="1160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255551</xdr:colOff>
      <xdr:row>4</xdr:row>
      <xdr:rowOff>238126</xdr:rowOff>
    </xdr:to>
    <xdr:sp macro="" textlink="">
      <xdr:nvSpPr>
        <xdr:cNvPr id="1160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255551</xdr:colOff>
      <xdr:row>4</xdr:row>
      <xdr:rowOff>238126</xdr:rowOff>
    </xdr:to>
    <xdr:sp macro="" textlink="">
      <xdr:nvSpPr>
        <xdr:cNvPr id="1160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265076</xdr:colOff>
      <xdr:row>4</xdr:row>
      <xdr:rowOff>238126</xdr:rowOff>
    </xdr:to>
    <xdr:sp macro="" textlink="">
      <xdr:nvSpPr>
        <xdr:cNvPr id="1160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255551</xdr:colOff>
      <xdr:row>4</xdr:row>
      <xdr:rowOff>276226</xdr:rowOff>
    </xdr:to>
    <xdr:sp macro="" textlink="">
      <xdr:nvSpPr>
        <xdr:cNvPr id="1160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265076</xdr:colOff>
      <xdr:row>4</xdr:row>
      <xdr:rowOff>238126</xdr:rowOff>
    </xdr:to>
    <xdr:sp macro="" textlink="">
      <xdr:nvSpPr>
        <xdr:cNvPr id="1161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179351</xdr:colOff>
      <xdr:row>4</xdr:row>
      <xdr:rowOff>276226</xdr:rowOff>
    </xdr:to>
    <xdr:sp macro="" textlink="">
      <xdr:nvSpPr>
        <xdr:cNvPr id="1161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179351</xdr:colOff>
      <xdr:row>4</xdr:row>
      <xdr:rowOff>238126</xdr:rowOff>
    </xdr:to>
    <xdr:sp macro="" textlink="">
      <xdr:nvSpPr>
        <xdr:cNvPr id="1161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179351</xdr:colOff>
      <xdr:row>4</xdr:row>
      <xdr:rowOff>238126</xdr:rowOff>
    </xdr:to>
    <xdr:sp macro="" textlink="">
      <xdr:nvSpPr>
        <xdr:cNvPr id="1161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265076</xdr:colOff>
      <xdr:row>4</xdr:row>
      <xdr:rowOff>238126</xdr:rowOff>
    </xdr:to>
    <xdr:sp macro="" textlink="">
      <xdr:nvSpPr>
        <xdr:cNvPr id="1161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179351</xdr:colOff>
      <xdr:row>4</xdr:row>
      <xdr:rowOff>276226</xdr:rowOff>
    </xdr:to>
    <xdr:sp macro="" textlink="">
      <xdr:nvSpPr>
        <xdr:cNvPr id="1161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265076</xdr:colOff>
      <xdr:row>4</xdr:row>
      <xdr:rowOff>238126</xdr:rowOff>
    </xdr:to>
    <xdr:sp macro="" textlink="">
      <xdr:nvSpPr>
        <xdr:cNvPr id="1161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255551</xdr:colOff>
      <xdr:row>4</xdr:row>
      <xdr:rowOff>276226</xdr:rowOff>
    </xdr:to>
    <xdr:sp macro="" textlink="">
      <xdr:nvSpPr>
        <xdr:cNvPr id="1161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255551</xdr:colOff>
      <xdr:row>4</xdr:row>
      <xdr:rowOff>238126</xdr:rowOff>
    </xdr:to>
    <xdr:sp macro="" textlink="">
      <xdr:nvSpPr>
        <xdr:cNvPr id="1161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255551</xdr:colOff>
      <xdr:row>4</xdr:row>
      <xdr:rowOff>238126</xdr:rowOff>
    </xdr:to>
    <xdr:sp macro="" textlink="">
      <xdr:nvSpPr>
        <xdr:cNvPr id="1161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265076</xdr:colOff>
      <xdr:row>4</xdr:row>
      <xdr:rowOff>238126</xdr:rowOff>
    </xdr:to>
    <xdr:sp macro="" textlink="">
      <xdr:nvSpPr>
        <xdr:cNvPr id="1162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2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1241742</xdr:colOff>
      <xdr:row>4</xdr:row>
      <xdr:rowOff>276226</xdr:rowOff>
    </xdr:to>
    <xdr:sp macro="" textlink="">
      <xdr:nvSpPr>
        <xdr:cNvPr id="1162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2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2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2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1241742</xdr:colOff>
      <xdr:row>4</xdr:row>
      <xdr:rowOff>276226</xdr:rowOff>
    </xdr:to>
    <xdr:sp macro="" textlink="">
      <xdr:nvSpPr>
        <xdr:cNvPr id="1162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2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1241742</xdr:colOff>
      <xdr:row>4</xdr:row>
      <xdr:rowOff>276226</xdr:rowOff>
    </xdr:to>
    <xdr:sp macro="" textlink="">
      <xdr:nvSpPr>
        <xdr:cNvPr id="1162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2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3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3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1241742</xdr:colOff>
      <xdr:row>4</xdr:row>
      <xdr:rowOff>276226</xdr:rowOff>
    </xdr:to>
    <xdr:sp macro="" textlink="">
      <xdr:nvSpPr>
        <xdr:cNvPr id="1163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3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1241742</xdr:colOff>
      <xdr:row>4</xdr:row>
      <xdr:rowOff>276226</xdr:rowOff>
    </xdr:to>
    <xdr:sp macro="" textlink="">
      <xdr:nvSpPr>
        <xdr:cNvPr id="1163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3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3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3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1241742</xdr:colOff>
      <xdr:row>4</xdr:row>
      <xdr:rowOff>276226</xdr:rowOff>
    </xdr:to>
    <xdr:sp macro="" textlink="">
      <xdr:nvSpPr>
        <xdr:cNvPr id="1163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3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1241742</xdr:colOff>
      <xdr:row>4</xdr:row>
      <xdr:rowOff>276226</xdr:rowOff>
    </xdr:to>
    <xdr:sp macro="" textlink="">
      <xdr:nvSpPr>
        <xdr:cNvPr id="1164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4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4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4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1241742</xdr:colOff>
      <xdr:row>4</xdr:row>
      <xdr:rowOff>276226</xdr:rowOff>
    </xdr:to>
    <xdr:sp macro="" textlink="">
      <xdr:nvSpPr>
        <xdr:cNvPr id="1164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4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1241742</xdr:colOff>
      <xdr:row>4</xdr:row>
      <xdr:rowOff>276226</xdr:rowOff>
    </xdr:to>
    <xdr:sp macro="" textlink="">
      <xdr:nvSpPr>
        <xdr:cNvPr id="1164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4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4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4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1241742</xdr:colOff>
      <xdr:row>4</xdr:row>
      <xdr:rowOff>276226</xdr:rowOff>
    </xdr:to>
    <xdr:sp macro="" textlink="">
      <xdr:nvSpPr>
        <xdr:cNvPr id="1165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5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1241742</xdr:colOff>
      <xdr:row>4</xdr:row>
      <xdr:rowOff>276226</xdr:rowOff>
    </xdr:to>
    <xdr:sp macro="" textlink="">
      <xdr:nvSpPr>
        <xdr:cNvPr id="1165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5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5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1241742</xdr:colOff>
      <xdr:row>4</xdr:row>
      <xdr:rowOff>238126</xdr:rowOff>
    </xdr:to>
    <xdr:sp macro="" textlink="">
      <xdr:nvSpPr>
        <xdr:cNvPr id="1165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1241742</xdr:colOff>
      <xdr:row>4</xdr:row>
      <xdr:rowOff>276226</xdr:rowOff>
    </xdr:to>
    <xdr:sp macro="" textlink="">
      <xdr:nvSpPr>
        <xdr:cNvPr id="1165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1204510</xdr:colOff>
      <xdr:row>4</xdr:row>
      <xdr:rowOff>276226</xdr:rowOff>
    </xdr:to>
    <xdr:sp macro="" textlink="">
      <xdr:nvSpPr>
        <xdr:cNvPr id="1165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1204510</xdr:colOff>
      <xdr:row>4</xdr:row>
      <xdr:rowOff>276226</xdr:rowOff>
    </xdr:to>
    <xdr:sp macro="" textlink="">
      <xdr:nvSpPr>
        <xdr:cNvPr id="1166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1204510</xdr:colOff>
      <xdr:row>4</xdr:row>
      <xdr:rowOff>276226</xdr:rowOff>
    </xdr:to>
    <xdr:sp macro="" textlink="">
      <xdr:nvSpPr>
        <xdr:cNvPr id="1166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1204510</xdr:colOff>
      <xdr:row>4</xdr:row>
      <xdr:rowOff>276226</xdr:rowOff>
    </xdr:to>
    <xdr:sp macro="" textlink="">
      <xdr:nvSpPr>
        <xdr:cNvPr id="1166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1204510</xdr:colOff>
      <xdr:row>4</xdr:row>
      <xdr:rowOff>276226</xdr:rowOff>
    </xdr:to>
    <xdr:sp macro="" textlink="">
      <xdr:nvSpPr>
        <xdr:cNvPr id="1167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1204510</xdr:colOff>
      <xdr:row>4</xdr:row>
      <xdr:rowOff>276226</xdr:rowOff>
    </xdr:to>
    <xdr:sp macro="" textlink="">
      <xdr:nvSpPr>
        <xdr:cNvPr id="1167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1204510</xdr:colOff>
      <xdr:row>4</xdr:row>
      <xdr:rowOff>276226</xdr:rowOff>
    </xdr:to>
    <xdr:sp macro="" textlink="">
      <xdr:nvSpPr>
        <xdr:cNvPr id="1167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1204510</xdr:colOff>
      <xdr:row>4</xdr:row>
      <xdr:rowOff>276226</xdr:rowOff>
    </xdr:to>
    <xdr:sp macro="" textlink="">
      <xdr:nvSpPr>
        <xdr:cNvPr id="1168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1204510</xdr:colOff>
      <xdr:row>4</xdr:row>
      <xdr:rowOff>276226</xdr:rowOff>
    </xdr:to>
    <xdr:sp macro="" textlink="">
      <xdr:nvSpPr>
        <xdr:cNvPr id="1168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1204510</xdr:colOff>
      <xdr:row>4</xdr:row>
      <xdr:rowOff>276226</xdr:rowOff>
    </xdr:to>
    <xdr:sp macro="" textlink="">
      <xdr:nvSpPr>
        <xdr:cNvPr id="1168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1204510</xdr:colOff>
      <xdr:row>4</xdr:row>
      <xdr:rowOff>276226</xdr:rowOff>
    </xdr:to>
    <xdr:sp macro="" textlink="">
      <xdr:nvSpPr>
        <xdr:cNvPr id="1168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1204510</xdr:colOff>
      <xdr:row>4</xdr:row>
      <xdr:rowOff>238126</xdr:rowOff>
    </xdr:to>
    <xdr:sp macro="" textlink="">
      <xdr:nvSpPr>
        <xdr:cNvPr id="116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1204510</xdr:colOff>
      <xdr:row>4</xdr:row>
      <xdr:rowOff>276226</xdr:rowOff>
    </xdr:to>
    <xdr:sp macro="" textlink="">
      <xdr:nvSpPr>
        <xdr:cNvPr id="1169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274603</xdr:colOff>
      <xdr:row>4</xdr:row>
      <xdr:rowOff>238126</xdr:rowOff>
    </xdr:to>
    <xdr:sp macro="" textlink="">
      <xdr:nvSpPr>
        <xdr:cNvPr id="1169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179353</xdr:colOff>
      <xdr:row>4</xdr:row>
      <xdr:rowOff>276226</xdr:rowOff>
    </xdr:to>
    <xdr:sp macro="" textlink="">
      <xdr:nvSpPr>
        <xdr:cNvPr id="1169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179353</xdr:colOff>
      <xdr:row>4</xdr:row>
      <xdr:rowOff>238126</xdr:rowOff>
    </xdr:to>
    <xdr:sp macro="" textlink="">
      <xdr:nvSpPr>
        <xdr:cNvPr id="1169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179353</xdr:colOff>
      <xdr:row>4</xdr:row>
      <xdr:rowOff>238126</xdr:rowOff>
    </xdr:to>
    <xdr:sp macro="" textlink="">
      <xdr:nvSpPr>
        <xdr:cNvPr id="1169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274603</xdr:colOff>
      <xdr:row>4</xdr:row>
      <xdr:rowOff>238126</xdr:rowOff>
    </xdr:to>
    <xdr:sp macro="" textlink="">
      <xdr:nvSpPr>
        <xdr:cNvPr id="1169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179353</xdr:colOff>
      <xdr:row>4</xdr:row>
      <xdr:rowOff>276226</xdr:rowOff>
    </xdr:to>
    <xdr:sp macro="" textlink="">
      <xdr:nvSpPr>
        <xdr:cNvPr id="1169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350803</xdr:colOff>
      <xdr:row>4</xdr:row>
      <xdr:rowOff>238126</xdr:rowOff>
    </xdr:to>
    <xdr:sp macro="" textlink="">
      <xdr:nvSpPr>
        <xdr:cNvPr id="1169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255553</xdr:colOff>
      <xdr:row>4</xdr:row>
      <xdr:rowOff>276226</xdr:rowOff>
    </xdr:to>
    <xdr:sp macro="" textlink="">
      <xdr:nvSpPr>
        <xdr:cNvPr id="1170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255553</xdr:colOff>
      <xdr:row>4</xdr:row>
      <xdr:rowOff>238126</xdr:rowOff>
    </xdr:to>
    <xdr:sp macro="" textlink="">
      <xdr:nvSpPr>
        <xdr:cNvPr id="1170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255553</xdr:colOff>
      <xdr:row>4</xdr:row>
      <xdr:rowOff>238126</xdr:rowOff>
    </xdr:to>
    <xdr:sp macro="" textlink="">
      <xdr:nvSpPr>
        <xdr:cNvPr id="1170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350803</xdr:colOff>
      <xdr:row>4</xdr:row>
      <xdr:rowOff>238126</xdr:rowOff>
    </xdr:to>
    <xdr:sp macro="" textlink="">
      <xdr:nvSpPr>
        <xdr:cNvPr id="11703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255553</xdr:colOff>
      <xdr:row>4</xdr:row>
      <xdr:rowOff>276226</xdr:rowOff>
    </xdr:to>
    <xdr:sp macro="" textlink="">
      <xdr:nvSpPr>
        <xdr:cNvPr id="1170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274603</xdr:colOff>
      <xdr:row>4</xdr:row>
      <xdr:rowOff>238126</xdr:rowOff>
    </xdr:to>
    <xdr:sp macro="" textlink="">
      <xdr:nvSpPr>
        <xdr:cNvPr id="1170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179353</xdr:colOff>
      <xdr:row>4</xdr:row>
      <xdr:rowOff>276226</xdr:rowOff>
    </xdr:to>
    <xdr:sp macro="" textlink="">
      <xdr:nvSpPr>
        <xdr:cNvPr id="1170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179353</xdr:colOff>
      <xdr:row>4</xdr:row>
      <xdr:rowOff>238126</xdr:rowOff>
    </xdr:to>
    <xdr:sp macro="" textlink="">
      <xdr:nvSpPr>
        <xdr:cNvPr id="1170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179353</xdr:colOff>
      <xdr:row>4</xdr:row>
      <xdr:rowOff>238126</xdr:rowOff>
    </xdr:to>
    <xdr:sp macro="" textlink="">
      <xdr:nvSpPr>
        <xdr:cNvPr id="1170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274603</xdr:colOff>
      <xdr:row>4</xdr:row>
      <xdr:rowOff>238126</xdr:rowOff>
    </xdr:to>
    <xdr:sp macro="" textlink="">
      <xdr:nvSpPr>
        <xdr:cNvPr id="1170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179353</xdr:colOff>
      <xdr:row>4</xdr:row>
      <xdr:rowOff>276226</xdr:rowOff>
    </xdr:to>
    <xdr:sp macro="" textlink="">
      <xdr:nvSpPr>
        <xdr:cNvPr id="1171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350803</xdr:colOff>
      <xdr:row>4</xdr:row>
      <xdr:rowOff>238126</xdr:rowOff>
    </xdr:to>
    <xdr:sp macro="" textlink="">
      <xdr:nvSpPr>
        <xdr:cNvPr id="11711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255553</xdr:colOff>
      <xdr:row>4</xdr:row>
      <xdr:rowOff>276226</xdr:rowOff>
    </xdr:to>
    <xdr:sp macro="" textlink="">
      <xdr:nvSpPr>
        <xdr:cNvPr id="1171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255553</xdr:colOff>
      <xdr:row>4</xdr:row>
      <xdr:rowOff>238126</xdr:rowOff>
    </xdr:to>
    <xdr:sp macro="" textlink="">
      <xdr:nvSpPr>
        <xdr:cNvPr id="1171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255553</xdr:colOff>
      <xdr:row>4</xdr:row>
      <xdr:rowOff>238126</xdr:rowOff>
    </xdr:to>
    <xdr:sp macro="" textlink="">
      <xdr:nvSpPr>
        <xdr:cNvPr id="1171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350803</xdr:colOff>
      <xdr:row>4</xdr:row>
      <xdr:rowOff>238126</xdr:rowOff>
    </xdr:to>
    <xdr:sp macro="" textlink="">
      <xdr:nvSpPr>
        <xdr:cNvPr id="11715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255553</xdr:colOff>
      <xdr:row>4</xdr:row>
      <xdr:rowOff>276226</xdr:rowOff>
    </xdr:to>
    <xdr:sp macro="" textlink="">
      <xdr:nvSpPr>
        <xdr:cNvPr id="1171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274603</xdr:colOff>
      <xdr:row>4</xdr:row>
      <xdr:rowOff>238126</xdr:rowOff>
    </xdr:to>
    <xdr:sp macro="" textlink="">
      <xdr:nvSpPr>
        <xdr:cNvPr id="1171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179353</xdr:colOff>
      <xdr:row>4</xdr:row>
      <xdr:rowOff>276226</xdr:rowOff>
    </xdr:to>
    <xdr:sp macro="" textlink="">
      <xdr:nvSpPr>
        <xdr:cNvPr id="1171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179353</xdr:colOff>
      <xdr:row>4</xdr:row>
      <xdr:rowOff>238126</xdr:rowOff>
    </xdr:to>
    <xdr:sp macro="" textlink="">
      <xdr:nvSpPr>
        <xdr:cNvPr id="1171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179353</xdr:colOff>
      <xdr:row>4</xdr:row>
      <xdr:rowOff>238126</xdr:rowOff>
    </xdr:to>
    <xdr:sp macro="" textlink="">
      <xdr:nvSpPr>
        <xdr:cNvPr id="1172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274603</xdr:colOff>
      <xdr:row>4</xdr:row>
      <xdr:rowOff>238126</xdr:rowOff>
    </xdr:to>
    <xdr:sp macro="" textlink="">
      <xdr:nvSpPr>
        <xdr:cNvPr id="1172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21</xdr:col>
      <xdr:colOff>0</xdr:colOff>
      <xdr:row>1</xdr:row>
      <xdr:rowOff>303901</xdr:rowOff>
    </xdr:from>
    <xdr:to>
      <xdr:col>22</xdr:col>
      <xdr:colOff>49954</xdr:colOff>
      <xdr:row>4</xdr:row>
      <xdr:rowOff>284852</xdr:rowOff>
    </xdr:to>
    <xdr:sp macro="" textlink="">
      <xdr:nvSpPr>
        <xdr:cNvPr id="11722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350803</xdr:colOff>
      <xdr:row>4</xdr:row>
      <xdr:rowOff>238126</xdr:rowOff>
    </xdr:to>
    <xdr:sp macro="" textlink="">
      <xdr:nvSpPr>
        <xdr:cNvPr id="11723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255553</xdr:colOff>
      <xdr:row>4</xdr:row>
      <xdr:rowOff>276226</xdr:rowOff>
    </xdr:to>
    <xdr:sp macro="" textlink="">
      <xdr:nvSpPr>
        <xdr:cNvPr id="1172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72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73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73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73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73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74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74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74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75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75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75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1204509</xdr:colOff>
      <xdr:row>4</xdr:row>
      <xdr:rowOff>238126</xdr:rowOff>
    </xdr:to>
    <xdr:sp macro="" textlink="">
      <xdr:nvSpPr>
        <xdr:cNvPr id="117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1204509</xdr:colOff>
      <xdr:row>4</xdr:row>
      <xdr:rowOff>276226</xdr:rowOff>
    </xdr:to>
    <xdr:sp macro="" textlink="">
      <xdr:nvSpPr>
        <xdr:cNvPr id="1176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66785</xdr:colOff>
      <xdr:row>4</xdr:row>
      <xdr:rowOff>238126</xdr:rowOff>
    </xdr:to>
    <xdr:sp macro="" textlink="">
      <xdr:nvSpPr>
        <xdr:cNvPr id="1176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1221691</xdr:colOff>
      <xdr:row>4</xdr:row>
      <xdr:rowOff>276226</xdr:rowOff>
    </xdr:to>
    <xdr:sp macro="" textlink="">
      <xdr:nvSpPr>
        <xdr:cNvPr id="1176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1221691</xdr:colOff>
      <xdr:row>4</xdr:row>
      <xdr:rowOff>238126</xdr:rowOff>
    </xdr:to>
    <xdr:sp macro="" textlink="">
      <xdr:nvSpPr>
        <xdr:cNvPr id="1176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1221691</xdr:colOff>
      <xdr:row>4</xdr:row>
      <xdr:rowOff>238126</xdr:rowOff>
    </xdr:to>
    <xdr:sp macro="" textlink="">
      <xdr:nvSpPr>
        <xdr:cNvPr id="1176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66785</xdr:colOff>
      <xdr:row>4</xdr:row>
      <xdr:rowOff>238126</xdr:rowOff>
    </xdr:to>
    <xdr:sp macro="" textlink="">
      <xdr:nvSpPr>
        <xdr:cNvPr id="11765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1221691</xdr:colOff>
      <xdr:row>4</xdr:row>
      <xdr:rowOff>276226</xdr:rowOff>
    </xdr:to>
    <xdr:sp macro="" textlink="">
      <xdr:nvSpPr>
        <xdr:cNvPr id="1176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142985</xdr:colOff>
      <xdr:row>4</xdr:row>
      <xdr:rowOff>238126</xdr:rowOff>
    </xdr:to>
    <xdr:sp macro="" textlink="">
      <xdr:nvSpPr>
        <xdr:cNvPr id="11767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47735</xdr:colOff>
      <xdr:row>4</xdr:row>
      <xdr:rowOff>276226</xdr:rowOff>
    </xdr:to>
    <xdr:sp macro="" textlink="">
      <xdr:nvSpPr>
        <xdr:cNvPr id="11768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47735</xdr:colOff>
      <xdr:row>4</xdr:row>
      <xdr:rowOff>238126</xdr:rowOff>
    </xdr:to>
    <xdr:sp macro="" textlink="">
      <xdr:nvSpPr>
        <xdr:cNvPr id="11769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47735</xdr:colOff>
      <xdr:row>4</xdr:row>
      <xdr:rowOff>238126</xdr:rowOff>
    </xdr:to>
    <xdr:sp macro="" textlink="">
      <xdr:nvSpPr>
        <xdr:cNvPr id="11770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142985</xdr:colOff>
      <xdr:row>4</xdr:row>
      <xdr:rowOff>238126</xdr:rowOff>
    </xdr:to>
    <xdr:sp macro="" textlink="">
      <xdr:nvSpPr>
        <xdr:cNvPr id="11771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47735</xdr:colOff>
      <xdr:row>4</xdr:row>
      <xdr:rowOff>276226</xdr:rowOff>
    </xdr:to>
    <xdr:sp macro="" textlink="">
      <xdr:nvSpPr>
        <xdr:cNvPr id="11772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66785</xdr:colOff>
      <xdr:row>4</xdr:row>
      <xdr:rowOff>238126</xdr:rowOff>
    </xdr:to>
    <xdr:sp macro="" textlink="">
      <xdr:nvSpPr>
        <xdr:cNvPr id="11773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1221691</xdr:colOff>
      <xdr:row>4</xdr:row>
      <xdr:rowOff>276226</xdr:rowOff>
    </xdr:to>
    <xdr:sp macro="" textlink="">
      <xdr:nvSpPr>
        <xdr:cNvPr id="1177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1221691</xdr:colOff>
      <xdr:row>4</xdr:row>
      <xdr:rowOff>238126</xdr:rowOff>
    </xdr:to>
    <xdr:sp macro="" textlink="">
      <xdr:nvSpPr>
        <xdr:cNvPr id="1177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1221691</xdr:colOff>
      <xdr:row>4</xdr:row>
      <xdr:rowOff>238126</xdr:rowOff>
    </xdr:to>
    <xdr:sp macro="" textlink="">
      <xdr:nvSpPr>
        <xdr:cNvPr id="1177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66785</xdr:colOff>
      <xdr:row>4</xdr:row>
      <xdr:rowOff>238126</xdr:rowOff>
    </xdr:to>
    <xdr:sp macro="" textlink="">
      <xdr:nvSpPr>
        <xdr:cNvPr id="11777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1221691</xdr:colOff>
      <xdr:row>4</xdr:row>
      <xdr:rowOff>276226</xdr:rowOff>
    </xdr:to>
    <xdr:sp macro="" textlink="">
      <xdr:nvSpPr>
        <xdr:cNvPr id="1177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142985</xdr:colOff>
      <xdr:row>4</xdr:row>
      <xdr:rowOff>238126</xdr:rowOff>
    </xdr:to>
    <xdr:sp macro="" textlink="">
      <xdr:nvSpPr>
        <xdr:cNvPr id="11779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47735</xdr:colOff>
      <xdr:row>4</xdr:row>
      <xdr:rowOff>276226</xdr:rowOff>
    </xdr:to>
    <xdr:sp macro="" textlink="">
      <xdr:nvSpPr>
        <xdr:cNvPr id="11780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47735</xdr:colOff>
      <xdr:row>4</xdr:row>
      <xdr:rowOff>238126</xdr:rowOff>
    </xdr:to>
    <xdr:sp macro="" textlink="">
      <xdr:nvSpPr>
        <xdr:cNvPr id="11781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47735</xdr:colOff>
      <xdr:row>4</xdr:row>
      <xdr:rowOff>238126</xdr:rowOff>
    </xdr:to>
    <xdr:sp macro="" textlink="">
      <xdr:nvSpPr>
        <xdr:cNvPr id="11782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142985</xdr:colOff>
      <xdr:row>4</xdr:row>
      <xdr:rowOff>238126</xdr:rowOff>
    </xdr:to>
    <xdr:sp macro="" textlink="">
      <xdr:nvSpPr>
        <xdr:cNvPr id="11783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47735</xdr:colOff>
      <xdr:row>4</xdr:row>
      <xdr:rowOff>276226</xdr:rowOff>
    </xdr:to>
    <xdr:sp macro="" textlink="">
      <xdr:nvSpPr>
        <xdr:cNvPr id="11784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66785</xdr:colOff>
      <xdr:row>4</xdr:row>
      <xdr:rowOff>238126</xdr:rowOff>
    </xdr:to>
    <xdr:sp macro="" textlink="">
      <xdr:nvSpPr>
        <xdr:cNvPr id="11785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1221691</xdr:colOff>
      <xdr:row>4</xdr:row>
      <xdr:rowOff>276226</xdr:rowOff>
    </xdr:to>
    <xdr:sp macro="" textlink="">
      <xdr:nvSpPr>
        <xdr:cNvPr id="1178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1221691</xdr:colOff>
      <xdr:row>4</xdr:row>
      <xdr:rowOff>238126</xdr:rowOff>
    </xdr:to>
    <xdr:sp macro="" textlink="">
      <xdr:nvSpPr>
        <xdr:cNvPr id="1178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1221691</xdr:colOff>
      <xdr:row>4</xdr:row>
      <xdr:rowOff>238126</xdr:rowOff>
    </xdr:to>
    <xdr:sp macro="" textlink="">
      <xdr:nvSpPr>
        <xdr:cNvPr id="1178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1221691</xdr:colOff>
      <xdr:row>4</xdr:row>
      <xdr:rowOff>276226</xdr:rowOff>
    </xdr:to>
    <xdr:sp macro="" textlink="">
      <xdr:nvSpPr>
        <xdr:cNvPr id="1178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142985</xdr:colOff>
      <xdr:row>4</xdr:row>
      <xdr:rowOff>238126</xdr:rowOff>
    </xdr:to>
    <xdr:sp macro="" textlink="">
      <xdr:nvSpPr>
        <xdr:cNvPr id="11790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23</xdr:col>
      <xdr:colOff>47735</xdr:colOff>
      <xdr:row>4</xdr:row>
      <xdr:rowOff>276226</xdr:rowOff>
    </xdr:to>
    <xdr:sp macro="" textlink="">
      <xdr:nvSpPr>
        <xdr:cNvPr id="11791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47735</xdr:colOff>
      <xdr:row>4</xdr:row>
      <xdr:rowOff>238126</xdr:rowOff>
    </xdr:to>
    <xdr:sp macro="" textlink="">
      <xdr:nvSpPr>
        <xdr:cNvPr id="11792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79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910070</xdr:colOff>
      <xdr:row>4</xdr:row>
      <xdr:rowOff>276226</xdr:rowOff>
    </xdr:to>
    <xdr:sp macro="" textlink="">
      <xdr:nvSpPr>
        <xdr:cNvPr id="1179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79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79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79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910070</xdr:colOff>
      <xdr:row>4</xdr:row>
      <xdr:rowOff>276226</xdr:rowOff>
    </xdr:to>
    <xdr:sp macro="" textlink="">
      <xdr:nvSpPr>
        <xdr:cNvPr id="1179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79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910070</xdr:colOff>
      <xdr:row>4</xdr:row>
      <xdr:rowOff>276226</xdr:rowOff>
    </xdr:to>
    <xdr:sp macro="" textlink="">
      <xdr:nvSpPr>
        <xdr:cNvPr id="1180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0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0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0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910070</xdr:colOff>
      <xdr:row>4</xdr:row>
      <xdr:rowOff>276226</xdr:rowOff>
    </xdr:to>
    <xdr:sp macro="" textlink="">
      <xdr:nvSpPr>
        <xdr:cNvPr id="1180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0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910070</xdr:colOff>
      <xdr:row>4</xdr:row>
      <xdr:rowOff>276226</xdr:rowOff>
    </xdr:to>
    <xdr:sp macro="" textlink="">
      <xdr:nvSpPr>
        <xdr:cNvPr id="1180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0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0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0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910070</xdr:colOff>
      <xdr:row>4</xdr:row>
      <xdr:rowOff>276226</xdr:rowOff>
    </xdr:to>
    <xdr:sp macro="" textlink="">
      <xdr:nvSpPr>
        <xdr:cNvPr id="1181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1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910070</xdr:colOff>
      <xdr:row>4</xdr:row>
      <xdr:rowOff>276226</xdr:rowOff>
    </xdr:to>
    <xdr:sp macro="" textlink="">
      <xdr:nvSpPr>
        <xdr:cNvPr id="1181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1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1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1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910070</xdr:colOff>
      <xdr:row>4</xdr:row>
      <xdr:rowOff>276226</xdr:rowOff>
    </xdr:to>
    <xdr:sp macro="" textlink="">
      <xdr:nvSpPr>
        <xdr:cNvPr id="1181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1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910070</xdr:colOff>
      <xdr:row>4</xdr:row>
      <xdr:rowOff>276226</xdr:rowOff>
    </xdr:to>
    <xdr:sp macro="" textlink="">
      <xdr:nvSpPr>
        <xdr:cNvPr id="1181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1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2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2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910070</xdr:colOff>
      <xdr:row>4</xdr:row>
      <xdr:rowOff>276226</xdr:rowOff>
    </xdr:to>
    <xdr:sp macro="" textlink="">
      <xdr:nvSpPr>
        <xdr:cNvPr id="1182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2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910070</xdr:colOff>
      <xdr:row>4</xdr:row>
      <xdr:rowOff>276226</xdr:rowOff>
    </xdr:to>
    <xdr:sp macro="" textlink="">
      <xdr:nvSpPr>
        <xdr:cNvPr id="1182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2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910070</xdr:colOff>
      <xdr:row>4</xdr:row>
      <xdr:rowOff>238126</xdr:rowOff>
    </xdr:to>
    <xdr:sp macro="" textlink="">
      <xdr:nvSpPr>
        <xdr:cNvPr id="1182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1202639</xdr:colOff>
      <xdr:row>4</xdr:row>
      <xdr:rowOff>238126</xdr:rowOff>
    </xdr:to>
    <xdr:sp macro="" textlink="">
      <xdr:nvSpPr>
        <xdr:cNvPr id="118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1126439</xdr:colOff>
      <xdr:row>4</xdr:row>
      <xdr:rowOff>276226</xdr:rowOff>
    </xdr:to>
    <xdr:sp macro="" textlink="">
      <xdr:nvSpPr>
        <xdr:cNvPr id="1182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1126439</xdr:colOff>
      <xdr:row>4</xdr:row>
      <xdr:rowOff>238126</xdr:rowOff>
    </xdr:to>
    <xdr:sp macro="" textlink="">
      <xdr:nvSpPr>
        <xdr:cNvPr id="1182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1126439</xdr:colOff>
      <xdr:row>4</xdr:row>
      <xdr:rowOff>238126</xdr:rowOff>
    </xdr:to>
    <xdr:sp macro="" textlink="">
      <xdr:nvSpPr>
        <xdr:cNvPr id="1183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1202639</xdr:colOff>
      <xdr:row>4</xdr:row>
      <xdr:rowOff>238126</xdr:rowOff>
    </xdr:to>
    <xdr:sp macro="" textlink="">
      <xdr:nvSpPr>
        <xdr:cNvPr id="118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1126439</xdr:colOff>
      <xdr:row>4</xdr:row>
      <xdr:rowOff>276226</xdr:rowOff>
    </xdr:to>
    <xdr:sp macro="" textlink="">
      <xdr:nvSpPr>
        <xdr:cNvPr id="1183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1202639</xdr:colOff>
      <xdr:row>4</xdr:row>
      <xdr:rowOff>238126</xdr:rowOff>
    </xdr:to>
    <xdr:sp macro="" textlink="">
      <xdr:nvSpPr>
        <xdr:cNvPr id="118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1202639</xdr:colOff>
      <xdr:row>4</xdr:row>
      <xdr:rowOff>276226</xdr:rowOff>
    </xdr:to>
    <xdr:sp macro="" textlink="">
      <xdr:nvSpPr>
        <xdr:cNvPr id="11834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1202639</xdr:colOff>
      <xdr:row>4</xdr:row>
      <xdr:rowOff>238126</xdr:rowOff>
    </xdr:to>
    <xdr:sp macro="" textlink="">
      <xdr:nvSpPr>
        <xdr:cNvPr id="118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1202639</xdr:colOff>
      <xdr:row>4</xdr:row>
      <xdr:rowOff>238126</xdr:rowOff>
    </xdr:to>
    <xdr:sp macro="" textlink="">
      <xdr:nvSpPr>
        <xdr:cNvPr id="118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1202639</xdr:colOff>
      <xdr:row>4</xdr:row>
      <xdr:rowOff>238126</xdr:rowOff>
    </xdr:to>
    <xdr:sp macro="" textlink="">
      <xdr:nvSpPr>
        <xdr:cNvPr id="118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1202639</xdr:colOff>
      <xdr:row>4</xdr:row>
      <xdr:rowOff>276226</xdr:rowOff>
    </xdr:to>
    <xdr:sp macro="" textlink="">
      <xdr:nvSpPr>
        <xdr:cNvPr id="11838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1202639</xdr:colOff>
      <xdr:row>4</xdr:row>
      <xdr:rowOff>238126</xdr:rowOff>
    </xdr:to>
    <xdr:sp macro="" textlink="">
      <xdr:nvSpPr>
        <xdr:cNvPr id="118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1126439</xdr:colOff>
      <xdr:row>4</xdr:row>
      <xdr:rowOff>276226</xdr:rowOff>
    </xdr:to>
    <xdr:sp macro="" textlink="">
      <xdr:nvSpPr>
        <xdr:cNvPr id="1184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1126439</xdr:colOff>
      <xdr:row>4</xdr:row>
      <xdr:rowOff>238126</xdr:rowOff>
    </xdr:to>
    <xdr:sp macro="" textlink="">
      <xdr:nvSpPr>
        <xdr:cNvPr id="1184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1126439</xdr:colOff>
      <xdr:row>4</xdr:row>
      <xdr:rowOff>238126</xdr:rowOff>
    </xdr:to>
    <xdr:sp macro="" textlink="">
      <xdr:nvSpPr>
        <xdr:cNvPr id="1184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1202639</xdr:colOff>
      <xdr:row>4</xdr:row>
      <xdr:rowOff>238126</xdr:rowOff>
    </xdr:to>
    <xdr:sp macro="" textlink="">
      <xdr:nvSpPr>
        <xdr:cNvPr id="118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1126439</xdr:colOff>
      <xdr:row>4</xdr:row>
      <xdr:rowOff>276226</xdr:rowOff>
    </xdr:to>
    <xdr:sp macro="" textlink="">
      <xdr:nvSpPr>
        <xdr:cNvPr id="1184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1202639</xdr:colOff>
      <xdr:row>4</xdr:row>
      <xdr:rowOff>238126</xdr:rowOff>
    </xdr:to>
    <xdr:sp macro="" textlink="">
      <xdr:nvSpPr>
        <xdr:cNvPr id="118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1202639</xdr:colOff>
      <xdr:row>4</xdr:row>
      <xdr:rowOff>276226</xdr:rowOff>
    </xdr:to>
    <xdr:sp macro="" textlink="">
      <xdr:nvSpPr>
        <xdr:cNvPr id="11846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1202639</xdr:colOff>
      <xdr:row>4</xdr:row>
      <xdr:rowOff>238126</xdr:rowOff>
    </xdr:to>
    <xdr:sp macro="" textlink="">
      <xdr:nvSpPr>
        <xdr:cNvPr id="118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1202639</xdr:colOff>
      <xdr:row>4</xdr:row>
      <xdr:rowOff>238126</xdr:rowOff>
    </xdr:to>
    <xdr:sp macro="" textlink="">
      <xdr:nvSpPr>
        <xdr:cNvPr id="118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1202639</xdr:colOff>
      <xdr:row>4</xdr:row>
      <xdr:rowOff>238126</xdr:rowOff>
    </xdr:to>
    <xdr:sp macro="" textlink="">
      <xdr:nvSpPr>
        <xdr:cNvPr id="118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1202639</xdr:colOff>
      <xdr:row>4</xdr:row>
      <xdr:rowOff>276226</xdr:rowOff>
    </xdr:to>
    <xdr:sp macro="" textlink="">
      <xdr:nvSpPr>
        <xdr:cNvPr id="11850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1202639</xdr:colOff>
      <xdr:row>4</xdr:row>
      <xdr:rowOff>238126</xdr:rowOff>
    </xdr:to>
    <xdr:sp macro="" textlink="">
      <xdr:nvSpPr>
        <xdr:cNvPr id="118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1126439</xdr:colOff>
      <xdr:row>4</xdr:row>
      <xdr:rowOff>276226</xdr:rowOff>
    </xdr:to>
    <xdr:sp macro="" textlink="">
      <xdr:nvSpPr>
        <xdr:cNvPr id="1185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1126439</xdr:colOff>
      <xdr:row>4</xdr:row>
      <xdr:rowOff>238126</xdr:rowOff>
    </xdr:to>
    <xdr:sp macro="" textlink="">
      <xdr:nvSpPr>
        <xdr:cNvPr id="1185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1126439</xdr:colOff>
      <xdr:row>4</xdr:row>
      <xdr:rowOff>238126</xdr:rowOff>
    </xdr:to>
    <xdr:sp macro="" textlink="">
      <xdr:nvSpPr>
        <xdr:cNvPr id="1185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1202639</xdr:colOff>
      <xdr:row>4</xdr:row>
      <xdr:rowOff>238126</xdr:rowOff>
    </xdr:to>
    <xdr:sp macro="" textlink="">
      <xdr:nvSpPr>
        <xdr:cNvPr id="118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1126439</xdr:colOff>
      <xdr:row>4</xdr:row>
      <xdr:rowOff>276226</xdr:rowOff>
    </xdr:to>
    <xdr:sp macro="" textlink="">
      <xdr:nvSpPr>
        <xdr:cNvPr id="1185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303901</xdr:rowOff>
    </xdr:from>
    <xdr:to>
      <xdr:col>23</xdr:col>
      <xdr:colOff>49953</xdr:colOff>
      <xdr:row>4</xdr:row>
      <xdr:rowOff>284852</xdr:rowOff>
    </xdr:to>
    <xdr:sp macro="" textlink="">
      <xdr:nvSpPr>
        <xdr:cNvPr id="11857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5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476497</xdr:colOff>
      <xdr:row>4</xdr:row>
      <xdr:rowOff>276226</xdr:rowOff>
    </xdr:to>
    <xdr:sp macro="" textlink="">
      <xdr:nvSpPr>
        <xdr:cNvPr id="1185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6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6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6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476497</xdr:colOff>
      <xdr:row>4</xdr:row>
      <xdr:rowOff>276226</xdr:rowOff>
    </xdr:to>
    <xdr:sp macro="" textlink="">
      <xdr:nvSpPr>
        <xdr:cNvPr id="1186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6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476497</xdr:colOff>
      <xdr:row>4</xdr:row>
      <xdr:rowOff>276226</xdr:rowOff>
    </xdr:to>
    <xdr:sp macro="" textlink="">
      <xdr:nvSpPr>
        <xdr:cNvPr id="1186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6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6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476497</xdr:colOff>
      <xdr:row>4</xdr:row>
      <xdr:rowOff>276226</xdr:rowOff>
    </xdr:to>
    <xdr:sp macro="" textlink="">
      <xdr:nvSpPr>
        <xdr:cNvPr id="1186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7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476497</xdr:colOff>
      <xdr:row>4</xdr:row>
      <xdr:rowOff>276226</xdr:rowOff>
    </xdr:to>
    <xdr:sp macro="" textlink="">
      <xdr:nvSpPr>
        <xdr:cNvPr id="1187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7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7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7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476497</xdr:colOff>
      <xdr:row>4</xdr:row>
      <xdr:rowOff>276226</xdr:rowOff>
    </xdr:to>
    <xdr:sp macro="" textlink="">
      <xdr:nvSpPr>
        <xdr:cNvPr id="1187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7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476497</xdr:colOff>
      <xdr:row>4</xdr:row>
      <xdr:rowOff>276226</xdr:rowOff>
    </xdr:to>
    <xdr:sp macro="" textlink="">
      <xdr:nvSpPr>
        <xdr:cNvPr id="1187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7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7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8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476497</xdr:colOff>
      <xdr:row>4</xdr:row>
      <xdr:rowOff>276226</xdr:rowOff>
    </xdr:to>
    <xdr:sp macro="" textlink="">
      <xdr:nvSpPr>
        <xdr:cNvPr id="1188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8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476497</xdr:colOff>
      <xdr:row>4</xdr:row>
      <xdr:rowOff>276226</xdr:rowOff>
    </xdr:to>
    <xdr:sp macro="" textlink="">
      <xdr:nvSpPr>
        <xdr:cNvPr id="1188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8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8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8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476497</xdr:colOff>
      <xdr:row>4</xdr:row>
      <xdr:rowOff>276226</xdr:rowOff>
    </xdr:to>
    <xdr:sp macro="" textlink="">
      <xdr:nvSpPr>
        <xdr:cNvPr id="1188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8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476497</xdr:colOff>
      <xdr:row>4</xdr:row>
      <xdr:rowOff>276226</xdr:rowOff>
    </xdr:to>
    <xdr:sp macro="" textlink="">
      <xdr:nvSpPr>
        <xdr:cNvPr id="1188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9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9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476497</xdr:colOff>
      <xdr:row>4</xdr:row>
      <xdr:rowOff>238126</xdr:rowOff>
    </xdr:to>
    <xdr:sp macro="" textlink="">
      <xdr:nvSpPr>
        <xdr:cNvPr id="1189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476497</xdr:colOff>
      <xdr:row>4</xdr:row>
      <xdr:rowOff>276226</xdr:rowOff>
    </xdr:to>
    <xdr:sp macro="" textlink="">
      <xdr:nvSpPr>
        <xdr:cNvPr id="1189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933803</xdr:colOff>
      <xdr:row>4</xdr:row>
      <xdr:rowOff>238126</xdr:rowOff>
    </xdr:to>
    <xdr:sp macro="" textlink="">
      <xdr:nvSpPr>
        <xdr:cNvPr id="1189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808002</xdr:colOff>
      <xdr:row>4</xdr:row>
      <xdr:rowOff>276226</xdr:rowOff>
    </xdr:to>
    <xdr:sp macro="" textlink="">
      <xdr:nvSpPr>
        <xdr:cNvPr id="11895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808002</xdr:colOff>
      <xdr:row>4</xdr:row>
      <xdr:rowOff>238126</xdr:rowOff>
    </xdr:to>
    <xdr:sp macro="" textlink="">
      <xdr:nvSpPr>
        <xdr:cNvPr id="11896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808002</xdr:colOff>
      <xdr:row>4</xdr:row>
      <xdr:rowOff>238126</xdr:rowOff>
    </xdr:to>
    <xdr:sp macro="" textlink="">
      <xdr:nvSpPr>
        <xdr:cNvPr id="11897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933803</xdr:colOff>
      <xdr:row>4</xdr:row>
      <xdr:rowOff>238126</xdr:rowOff>
    </xdr:to>
    <xdr:sp macro="" textlink="">
      <xdr:nvSpPr>
        <xdr:cNvPr id="11898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808002</xdr:colOff>
      <xdr:row>4</xdr:row>
      <xdr:rowOff>276226</xdr:rowOff>
    </xdr:to>
    <xdr:sp macro="" textlink="">
      <xdr:nvSpPr>
        <xdr:cNvPr id="11899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964406</xdr:colOff>
      <xdr:row>4</xdr:row>
      <xdr:rowOff>238126</xdr:rowOff>
    </xdr:to>
    <xdr:sp macro="" textlink="">
      <xdr:nvSpPr>
        <xdr:cNvPr id="11900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914753</xdr:colOff>
      <xdr:row>4</xdr:row>
      <xdr:rowOff>276226</xdr:rowOff>
    </xdr:to>
    <xdr:sp macro="" textlink="">
      <xdr:nvSpPr>
        <xdr:cNvPr id="11901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914753</xdr:colOff>
      <xdr:row>4</xdr:row>
      <xdr:rowOff>238126</xdr:rowOff>
    </xdr:to>
    <xdr:sp macro="" textlink="">
      <xdr:nvSpPr>
        <xdr:cNvPr id="11902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914753</xdr:colOff>
      <xdr:row>4</xdr:row>
      <xdr:rowOff>238126</xdr:rowOff>
    </xdr:to>
    <xdr:sp macro="" textlink="">
      <xdr:nvSpPr>
        <xdr:cNvPr id="11903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964406</xdr:colOff>
      <xdr:row>4</xdr:row>
      <xdr:rowOff>238126</xdr:rowOff>
    </xdr:to>
    <xdr:sp macro="" textlink="">
      <xdr:nvSpPr>
        <xdr:cNvPr id="11904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914753</xdr:colOff>
      <xdr:row>4</xdr:row>
      <xdr:rowOff>276226</xdr:rowOff>
    </xdr:to>
    <xdr:sp macro="" textlink="">
      <xdr:nvSpPr>
        <xdr:cNvPr id="11905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933803</xdr:colOff>
      <xdr:row>4</xdr:row>
      <xdr:rowOff>238126</xdr:rowOff>
    </xdr:to>
    <xdr:sp macro="" textlink="">
      <xdr:nvSpPr>
        <xdr:cNvPr id="11906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808002</xdr:colOff>
      <xdr:row>4</xdr:row>
      <xdr:rowOff>276226</xdr:rowOff>
    </xdr:to>
    <xdr:sp macro="" textlink="">
      <xdr:nvSpPr>
        <xdr:cNvPr id="11907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808002</xdr:colOff>
      <xdr:row>4</xdr:row>
      <xdr:rowOff>238126</xdr:rowOff>
    </xdr:to>
    <xdr:sp macro="" textlink="">
      <xdr:nvSpPr>
        <xdr:cNvPr id="11908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808002</xdr:colOff>
      <xdr:row>4</xdr:row>
      <xdr:rowOff>238126</xdr:rowOff>
    </xdr:to>
    <xdr:sp macro="" textlink="">
      <xdr:nvSpPr>
        <xdr:cNvPr id="11909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933803</xdr:colOff>
      <xdr:row>4</xdr:row>
      <xdr:rowOff>238126</xdr:rowOff>
    </xdr:to>
    <xdr:sp macro="" textlink="">
      <xdr:nvSpPr>
        <xdr:cNvPr id="1191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808002</xdr:colOff>
      <xdr:row>4</xdr:row>
      <xdr:rowOff>276226</xdr:rowOff>
    </xdr:to>
    <xdr:sp macro="" textlink="">
      <xdr:nvSpPr>
        <xdr:cNvPr id="11911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964406</xdr:colOff>
      <xdr:row>4</xdr:row>
      <xdr:rowOff>238126</xdr:rowOff>
    </xdr:to>
    <xdr:sp macro="" textlink="">
      <xdr:nvSpPr>
        <xdr:cNvPr id="11912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914753</xdr:colOff>
      <xdr:row>4</xdr:row>
      <xdr:rowOff>276226</xdr:rowOff>
    </xdr:to>
    <xdr:sp macro="" textlink="">
      <xdr:nvSpPr>
        <xdr:cNvPr id="11913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914753</xdr:colOff>
      <xdr:row>4</xdr:row>
      <xdr:rowOff>238126</xdr:rowOff>
    </xdr:to>
    <xdr:sp macro="" textlink="">
      <xdr:nvSpPr>
        <xdr:cNvPr id="11914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914753</xdr:colOff>
      <xdr:row>4</xdr:row>
      <xdr:rowOff>238126</xdr:rowOff>
    </xdr:to>
    <xdr:sp macro="" textlink="">
      <xdr:nvSpPr>
        <xdr:cNvPr id="11915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964406</xdr:colOff>
      <xdr:row>4</xdr:row>
      <xdr:rowOff>238126</xdr:rowOff>
    </xdr:to>
    <xdr:sp macro="" textlink="">
      <xdr:nvSpPr>
        <xdr:cNvPr id="11916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914753</xdr:colOff>
      <xdr:row>4</xdr:row>
      <xdr:rowOff>276226</xdr:rowOff>
    </xdr:to>
    <xdr:sp macro="" textlink="">
      <xdr:nvSpPr>
        <xdr:cNvPr id="11917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933803</xdr:colOff>
      <xdr:row>4</xdr:row>
      <xdr:rowOff>238126</xdr:rowOff>
    </xdr:to>
    <xdr:sp macro="" textlink="">
      <xdr:nvSpPr>
        <xdr:cNvPr id="11918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808002</xdr:colOff>
      <xdr:row>4</xdr:row>
      <xdr:rowOff>276226</xdr:rowOff>
    </xdr:to>
    <xdr:sp macro="" textlink="">
      <xdr:nvSpPr>
        <xdr:cNvPr id="11919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933803</xdr:colOff>
      <xdr:row>4</xdr:row>
      <xdr:rowOff>238126</xdr:rowOff>
    </xdr:to>
    <xdr:sp macro="" textlink="">
      <xdr:nvSpPr>
        <xdr:cNvPr id="1192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964406</xdr:colOff>
      <xdr:row>4</xdr:row>
      <xdr:rowOff>238126</xdr:rowOff>
    </xdr:to>
    <xdr:sp macro="" textlink="">
      <xdr:nvSpPr>
        <xdr:cNvPr id="11921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914753</xdr:colOff>
      <xdr:row>4</xdr:row>
      <xdr:rowOff>276226</xdr:rowOff>
    </xdr:to>
    <xdr:sp macro="" textlink="">
      <xdr:nvSpPr>
        <xdr:cNvPr id="11922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2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476496</xdr:colOff>
      <xdr:row>4</xdr:row>
      <xdr:rowOff>276226</xdr:rowOff>
    </xdr:to>
    <xdr:sp macro="" textlink="">
      <xdr:nvSpPr>
        <xdr:cNvPr id="1192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2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2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2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476496</xdr:colOff>
      <xdr:row>4</xdr:row>
      <xdr:rowOff>276226</xdr:rowOff>
    </xdr:to>
    <xdr:sp macro="" textlink="">
      <xdr:nvSpPr>
        <xdr:cNvPr id="1192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2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476496</xdr:colOff>
      <xdr:row>4</xdr:row>
      <xdr:rowOff>276226</xdr:rowOff>
    </xdr:to>
    <xdr:sp macro="" textlink="">
      <xdr:nvSpPr>
        <xdr:cNvPr id="1193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3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3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3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476496</xdr:colOff>
      <xdr:row>4</xdr:row>
      <xdr:rowOff>276226</xdr:rowOff>
    </xdr:to>
    <xdr:sp macro="" textlink="">
      <xdr:nvSpPr>
        <xdr:cNvPr id="1193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3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476496</xdr:colOff>
      <xdr:row>4</xdr:row>
      <xdr:rowOff>276226</xdr:rowOff>
    </xdr:to>
    <xdr:sp macro="" textlink="">
      <xdr:nvSpPr>
        <xdr:cNvPr id="1193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3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3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3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476496</xdr:colOff>
      <xdr:row>4</xdr:row>
      <xdr:rowOff>276226</xdr:rowOff>
    </xdr:to>
    <xdr:sp macro="" textlink="">
      <xdr:nvSpPr>
        <xdr:cNvPr id="1194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4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476496</xdr:colOff>
      <xdr:row>4</xdr:row>
      <xdr:rowOff>276226</xdr:rowOff>
    </xdr:to>
    <xdr:sp macro="" textlink="">
      <xdr:nvSpPr>
        <xdr:cNvPr id="1194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4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4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4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476496</xdr:colOff>
      <xdr:row>4</xdr:row>
      <xdr:rowOff>276226</xdr:rowOff>
    </xdr:to>
    <xdr:sp macro="" textlink="">
      <xdr:nvSpPr>
        <xdr:cNvPr id="1194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4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476496</xdr:colOff>
      <xdr:row>4</xdr:row>
      <xdr:rowOff>276226</xdr:rowOff>
    </xdr:to>
    <xdr:sp macro="" textlink="">
      <xdr:nvSpPr>
        <xdr:cNvPr id="1194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4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5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5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476496</xdr:colOff>
      <xdr:row>4</xdr:row>
      <xdr:rowOff>276226</xdr:rowOff>
    </xdr:to>
    <xdr:sp macro="" textlink="">
      <xdr:nvSpPr>
        <xdr:cNvPr id="1195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5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476496</xdr:colOff>
      <xdr:row>4</xdr:row>
      <xdr:rowOff>276226</xdr:rowOff>
    </xdr:to>
    <xdr:sp macro="" textlink="">
      <xdr:nvSpPr>
        <xdr:cNvPr id="1195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476496</xdr:colOff>
      <xdr:row>4</xdr:row>
      <xdr:rowOff>238126</xdr:rowOff>
    </xdr:to>
    <xdr:sp macro="" textlink="">
      <xdr:nvSpPr>
        <xdr:cNvPr id="1195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695434</xdr:colOff>
      <xdr:row>4</xdr:row>
      <xdr:rowOff>238126</xdr:rowOff>
    </xdr:to>
    <xdr:sp macro="" textlink="">
      <xdr:nvSpPr>
        <xdr:cNvPr id="1195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600184</xdr:colOff>
      <xdr:row>4</xdr:row>
      <xdr:rowOff>276226</xdr:rowOff>
    </xdr:to>
    <xdr:sp macro="" textlink="">
      <xdr:nvSpPr>
        <xdr:cNvPr id="11957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600184</xdr:colOff>
      <xdr:row>4</xdr:row>
      <xdr:rowOff>238126</xdr:rowOff>
    </xdr:to>
    <xdr:sp macro="" textlink="">
      <xdr:nvSpPr>
        <xdr:cNvPr id="1195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600184</xdr:colOff>
      <xdr:row>4</xdr:row>
      <xdr:rowOff>238126</xdr:rowOff>
    </xdr:to>
    <xdr:sp macro="" textlink="">
      <xdr:nvSpPr>
        <xdr:cNvPr id="1195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695434</xdr:colOff>
      <xdr:row>4</xdr:row>
      <xdr:rowOff>238126</xdr:rowOff>
    </xdr:to>
    <xdr:sp macro="" textlink="">
      <xdr:nvSpPr>
        <xdr:cNvPr id="1196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600184</xdr:colOff>
      <xdr:row>4</xdr:row>
      <xdr:rowOff>276226</xdr:rowOff>
    </xdr:to>
    <xdr:sp macro="" textlink="">
      <xdr:nvSpPr>
        <xdr:cNvPr id="11961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771634</xdr:colOff>
      <xdr:row>4</xdr:row>
      <xdr:rowOff>238126</xdr:rowOff>
    </xdr:to>
    <xdr:sp macro="" textlink="">
      <xdr:nvSpPr>
        <xdr:cNvPr id="11962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676384</xdr:colOff>
      <xdr:row>4</xdr:row>
      <xdr:rowOff>276226</xdr:rowOff>
    </xdr:to>
    <xdr:sp macro="" textlink="">
      <xdr:nvSpPr>
        <xdr:cNvPr id="11963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676384</xdr:colOff>
      <xdr:row>4</xdr:row>
      <xdr:rowOff>238126</xdr:rowOff>
    </xdr:to>
    <xdr:sp macro="" textlink="">
      <xdr:nvSpPr>
        <xdr:cNvPr id="11964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676384</xdr:colOff>
      <xdr:row>4</xdr:row>
      <xdr:rowOff>238126</xdr:rowOff>
    </xdr:to>
    <xdr:sp macro="" textlink="">
      <xdr:nvSpPr>
        <xdr:cNvPr id="11965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771634</xdr:colOff>
      <xdr:row>4</xdr:row>
      <xdr:rowOff>238126</xdr:rowOff>
    </xdr:to>
    <xdr:sp macro="" textlink="">
      <xdr:nvSpPr>
        <xdr:cNvPr id="11966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676384</xdr:colOff>
      <xdr:row>4</xdr:row>
      <xdr:rowOff>276226</xdr:rowOff>
    </xdr:to>
    <xdr:sp macro="" textlink="">
      <xdr:nvSpPr>
        <xdr:cNvPr id="11967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695434</xdr:colOff>
      <xdr:row>4</xdr:row>
      <xdr:rowOff>238126</xdr:rowOff>
    </xdr:to>
    <xdr:sp macro="" textlink="">
      <xdr:nvSpPr>
        <xdr:cNvPr id="11968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600184</xdr:colOff>
      <xdr:row>4</xdr:row>
      <xdr:rowOff>276226</xdr:rowOff>
    </xdr:to>
    <xdr:sp macro="" textlink="">
      <xdr:nvSpPr>
        <xdr:cNvPr id="11969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600184</xdr:colOff>
      <xdr:row>4</xdr:row>
      <xdr:rowOff>238126</xdr:rowOff>
    </xdr:to>
    <xdr:sp macro="" textlink="">
      <xdr:nvSpPr>
        <xdr:cNvPr id="1197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600184</xdr:colOff>
      <xdr:row>4</xdr:row>
      <xdr:rowOff>238126</xdr:rowOff>
    </xdr:to>
    <xdr:sp macro="" textlink="">
      <xdr:nvSpPr>
        <xdr:cNvPr id="1197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695434</xdr:colOff>
      <xdr:row>4</xdr:row>
      <xdr:rowOff>238126</xdr:rowOff>
    </xdr:to>
    <xdr:sp macro="" textlink="">
      <xdr:nvSpPr>
        <xdr:cNvPr id="1197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600184</xdr:colOff>
      <xdr:row>4</xdr:row>
      <xdr:rowOff>276226</xdr:rowOff>
    </xdr:to>
    <xdr:sp macro="" textlink="">
      <xdr:nvSpPr>
        <xdr:cNvPr id="11973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771634</xdr:colOff>
      <xdr:row>4</xdr:row>
      <xdr:rowOff>238126</xdr:rowOff>
    </xdr:to>
    <xdr:sp macro="" textlink="">
      <xdr:nvSpPr>
        <xdr:cNvPr id="11974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676384</xdr:colOff>
      <xdr:row>4</xdr:row>
      <xdr:rowOff>276226</xdr:rowOff>
    </xdr:to>
    <xdr:sp macro="" textlink="">
      <xdr:nvSpPr>
        <xdr:cNvPr id="11975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676384</xdr:colOff>
      <xdr:row>4</xdr:row>
      <xdr:rowOff>238126</xdr:rowOff>
    </xdr:to>
    <xdr:sp macro="" textlink="">
      <xdr:nvSpPr>
        <xdr:cNvPr id="11976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676384</xdr:colOff>
      <xdr:row>4</xdr:row>
      <xdr:rowOff>238126</xdr:rowOff>
    </xdr:to>
    <xdr:sp macro="" textlink="">
      <xdr:nvSpPr>
        <xdr:cNvPr id="11977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771634</xdr:colOff>
      <xdr:row>4</xdr:row>
      <xdr:rowOff>238126</xdr:rowOff>
    </xdr:to>
    <xdr:sp macro="" textlink="">
      <xdr:nvSpPr>
        <xdr:cNvPr id="11978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676384</xdr:colOff>
      <xdr:row>4</xdr:row>
      <xdr:rowOff>276226</xdr:rowOff>
    </xdr:to>
    <xdr:sp macro="" textlink="">
      <xdr:nvSpPr>
        <xdr:cNvPr id="11979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695434</xdr:colOff>
      <xdr:row>4</xdr:row>
      <xdr:rowOff>238126</xdr:rowOff>
    </xdr:to>
    <xdr:sp macro="" textlink="">
      <xdr:nvSpPr>
        <xdr:cNvPr id="1198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600184</xdr:colOff>
      <xdr:row>4</xdr:row>
      <xdr:rowOff>276226</xdr:rowOff>
    </xdr:to>
    <xdr:sp macro="" textlink="">
      <xdr:nvSpPr>
        <xdr:cNvPr id="11981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600184</xdr:colOff>
      <xdr:row>4</xdr:row>
      <xdr:rowOff>238126</xdr:rowOff>
    </xdr:to>
    <xdr:sp macro="" textlink="">
      <xdr:nvSpPr>
        <xdr:cNvPr id="1198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600184</xdr:colOff>
      <xdr:row>4</xdr:row>
      <xdr:rowOff>238126</xdr:rowOff>
    </xdr:to>
    <xdr:sp macro="" textlink="">
      <xdr:nvSpPr>
        <xdr:cNvPr id="1198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695434</xdr:colOff>
      <xdr:row>4</xdr:row>
      <xdr:rowOff>238126</xdr:rowOff>
    </xdr:to>
    <xdr:sp macro="" textlink="">
      <xdr:nvSpPr>
        <xdr:cNvPr id="1198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771634</xdr:colOff>
      <xdr:row>4</xdr:row>
      <xdr:rowOff>238126</xdr:rowOff>
    </xdr:to>
    <xdr:sp macro="" textlink="">
      <xdr:nvSpPr>
        <xdr:cNvPr id="11985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676384</xdr:colOff>
      <xdr:row>4</xdr:row>
      <xdr:rowOff>276226</xdr:rowOff>
    </xdr:to>
    <xdr:sp macro="" textlink="">
      <xdr:nvSpPr>
        <xdr:cNvPr id="11986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19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198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19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19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19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199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19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199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19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19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19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199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19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00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0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0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0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00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0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00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0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0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0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01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0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01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0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0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0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01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0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01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0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0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0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02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265076</xdr:colOff>
      <xdr:row>4</xdr:row>
      <xdr:rowOff>238126</xdr:rowOff>
    </xdr:to>
    <xdr:sp macro="" textlink="">
      <xdr:nvSpPr>
        <xdr:cNvPr id="1202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179351</xdr:colOff>
      <xdr:row>4</xdr:row>
      <xdr:rowOff>276226</xdr:rowOff>
    </xdr:to>
    <xdr:sp macro="" textlink="">
      <xdr:nvSpPr>
        <xdr:cNvPr id="1202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179351</xdr:colOff>
      <xdr:row>4</xdr:row>
      <xdr:rowOff>238126</xdr:rowOff>
    </xdr:to>
    <xdr:sp macro="" textlink="">
      <xdr:nvSpPr>
        <xdr:cNvPr id="1202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179351</xdr:colOff>
      <xdr:row>4</xdr:row>
      <xdr:rowOff>238126</xdr:rowOff>
    </xdr:to>
    <xdr:sp macro="" textlink="">
      <xdr:nvSpPr>
        <xdr:cNvPr id="1202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265076</xdr:colOff>
      <xdr:row>4</xdr:row>
      <xdr:rowOff>238126</xdr:rowOff>
    </xdr:to>
    <xdr:sp macro="" textlink="">
      <xdr:nvSpPr>
        <xdr:cNvPr id="1202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179351</xdr:colOff>
      <xdr:row>4</xdr:row>
      <xdr:rowOff>276226</xdr:rowOff>
    </xdr:to>
    <xdr:sp macro="" textlink="">
      <xdr:nvSpPr>
        <xdr:cNvPr id="1202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265076</xdr:colOff>
      <xdr:row>4</xdr:row>
      <xdr:rowOff>238126</xdr:rowOff>
    </xdr:to>
    <xdr:sp macro="" textlink="">
      <xdr:nvSpPr>
        <xdr:cNvPr id="1202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255551</xdr:colOff>
      <xdr:row>4</xdr:row>
      <xdr:rowOff>276226</xdr:rowOff>
    </xdr:to>
    <xdr:sp macro="" textlink="">
      <xdr:nvSpPr>
        <xdr:cNvPr id="1203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255551</xdr:colOff>
      <xdr:row>4</xdr:row>
      <xdr:rowOff>238126</xdr:rowOff>
    </xdr:to>
    <xdr:sp macro="" textlink="">
      <xdr:nvSpPr>
        <xdr:cNvPr id="1203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255551</xdr:colOff>
      <xdr:row>4</xdr:row>
      <xdr:rowOff>238126</xdr:rowOff>
    </xdr:to>
    <xdr:sp macro="" textlink="">
      <xdr:nvSpPr>
        <xdr:cNvPr id="1203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265076</xdr:colOff>
      <xdr:row>4</xdr:row>
      <xdr:rowOff>238126</xdr:rowOff>
    </xdr:to>
    <xdr:sp macro="" textlink="">
      <xdr:nvSpPr>
        <xdr:cNvPr id="1203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255551</xdr:colOff>
      <xdr:row>4</xdr:row>
      <xdr:rowOff>276226</xdr:rowOff>
    </xdr:to>
    <xdr:sp macro="" textlink="">
      <xdr:nvSpPr>
        <xdr:cNvPr id="1203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265076</xdr:colOff>
      <xdr:row>4</xdr:row>
      <xdr:rowOff>238126</xdr:rowOff>
    </xdr:to>
    <xdr:sp macro="" textlink="">
      <xdr:nvSpPr>
        <xdr:cNvPr id="1203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179351</xdr:colOff>
      <xdr:row>4</xdr:row>
      <xdr:rowOff>276226</xdr:rowOff>
    </xdr:to>
    <xdr:sp macro="" textlink="">
      <xdr:nvSpPr>
        <xdr:cNvPr id="1203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179351</xdr:colOff>
      <xdr:row>4</xdr:row>
      <xdr:rowOff>238126</xdr:rowOff>
    </xdr:to>
    <xdr:sp macro="" textlink="">
      <xdr:nvSpPr>
        <xdr:cNvPr id="1203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179351</xdr:colOff>
      <xdr:row>4</xdr:row>
      <xdr:rowOff>238126</xdr:rowOff>
    </xdr:to>
    <xdr:sp macro="" textlink="">
      <xdr:nvSpPr>
        <xdr:cNvPr id="1203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265076</xdr:colOff>
      <xdr:row>4</xdr:row>
      <xdr:rowOff>238126</xdr:rowOff>
    </xdr:to>
    <xdr:sp macro="" textlink="">
      <xdr:nvSpPr>
        <xdr:cNvPr id="1203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179351</xdr:colOff>
      <xdr:row>4</xdr:row>
      <xdr:rowOff>276226</xdr:rowOff>
    </xdr:to>
    <xdr:sp macro="" textlink="">
      <xdr:nvSpPr>
        <xdr:cNvPr id="1204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265076</xdr:colOff>
      <xdr:row>4</xdr:row>
      <xdr:rowOff>238126</xdr:rowOff>
    </xdr:to>
    <xdr:sp macro="" textlink="">
      <xdr:nvSpPr>
        <xdr:cNvPr id="1204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255551</xdr:colOff>
      <xdr:row>4</xdr:row>
      <xdr:rowOff>276226</xdr:rowOff>
    </xdr:to>
    <xdr:sp macro="" textlink="">
      <xdr:nvSpPr>
        <xdr:cNvPr id="1204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255551</xdr:colOff>
      <xdr:row>4</xdr:row>
      <xdr:rowOff>238126</xdr:rowOff>
    </xdr:to>
    <xdr:sp macro="" textlink="">
      <xdr:nvSpPr>
        <xdr:cNvPr id="1204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255551</xdr:colOff>
      <xdr:row>4</xdr:row>
      <xdr:rowOff>238126</xdr:rowOff>
    </xdr:to>
    <xdr:sp macro="" textlink="">
      <xdr:nvSpPr>
        <xdr:cNvPr id="1204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265076</xdr:colOff>
      <xdr:row>4</xdr:row>
      <xdr:rowOff>238126</xdr:rowOff>
    </xdr:to>
    <xdr:sp macro="" textlink="">
      <xdr:nvSpPr>
        <xdr:cNvPr id="1204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255551</xdr:colOff>
      <xdr:row>4</xdr:row>
      <xdr:rowOff>276226</xdr:rowOff>
    </xdr:to>
    <xdr:sp macro="" textlink="">
      <xdr:nvSpPr>
        <xdr:cNvPr id="1204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265076</xdr:colOff>
      <xdr:row>4</xdr:row>
      <xdr:rowOff>238126</xdr:rowOff>
    </xdr:to>
    <xdr:sp macro="" textlink="">
      <xdr:nvSpPr>
        <xdr:cNvPr id="1204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179351</xdr:colOff>
      <xdr:row>4</xdr:row>
      <xdr:rowOff>276226</xdr:rowOff>
    </xdr:to>
    <xdr:sp macro="" textlink="">
      <xdr:nvSpPr>
        <xdr:cNvPr id="1204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179351</xdr:colOff>
      <xdr:row>4</xdr:row>
      <xdr:rowOff>238126</xdr:rowOff>
    </xdr:to>
    <xdr:sp macro="" textlink="">
      <xdr:nvSpPr>
        <xdr:cNvPr id="1204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179351</xdr:colOff>
      <xdr:row>4</xdr:row>
      <xdr:rowOff>238126</xdr:rowOff>
    </xdr:to>
    <xdr:sp macro="" textlink="">
      <xdr:nvSpPr>
        <xdr:cNvPr id="1205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265076</xdr:colOff>
      <xdr:row>4</xdr:row>
      <xdr:rowOff>238126</xdr:rowOff>
    </xdr:to>
    <xdr:sp macro="" textlink="">
      <xdr:nvSpPr>
        <xdr:cNvPr id="1205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179351</xdr:colOff>
      <xdr:row>4</xdr:row>
      <xdr:rowOff>276226</xdr:rowOff>
    </xdr:to>
    <xdr:sp macro="" textlink="">
      <xdr:nvSpPr>
        <xdr:cNvPr id="1205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265076</xdr:colOff>
      <xdr:row>4</xdr:row>
      <xdr:rowOff>238126</xdr:rowOff>
    </xdr:to>
    <xdr:sp macro="" textlink="">
      <xdr:nvSpPr>
        <xdr:cNvPr id="1205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255551</xdr:colOff>
      <xdr:row>4</xdr:row>
      <xdr:rowOff>276226</xdr:rowOff>
    </xdr:to>
    <xdr:sp macro="" textlink="">
      <xdr:nvSpPr>
        <xdr:cNvPr id="1205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255551</xdr:colOff>
      <xdr:row>4</xdr:row>
      <xdr:rowOff>238126</xdr:rowOff>
    </xdr:to>
    <xdr:sp macro="" textlink="">
      <xdr:nvSpPr>
        <xdr:cNvPr id="1205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255551</xdr:colOff>
      <xdr:row>4</xdr:row>
      <xdr:rowOff>238126</xdr:rowOff>
    </xdr:to>
    <xdr:sp macro="" textlink="">
      <xdr:nvSpPr>
        <xdr:cNvPr id="1205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265076</xdr:colOff>
      <xdr:row>4</xdr:row>
      <xdr:rowOff>238126</xdr:rowOff>
    </xdr:to>
    <xdr:sp macro="" textlink="">
      <xdr:nvSpPr>
        <xdr:cNvPr id="1205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5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1241742</xdr:colOff>
      <xdr:row>4</xdr:row>
      <xdr:rowOff>276226</xdr:rowOff>
    </xdr:to>
    <xdr:sp macro="" textlink="">
      <xdr:nvSpPr>
        <xdr:cNvPr id="1205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6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6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6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1241742</xdr:colOff>
      <xdr:row>4</xdr:row>
      <xdr:rowOff>276226</xdr:rowOff>
    </xdr:to>
    <xdr:sp macro="" textlink="">
      <xdr:nvSpPr>
        <xdr:cNvPr id="1206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6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1241742</xdr:colOff>
      <xdr:row>4</xdr:row>
      <xdr:rowOff>276226</xdr:rowOff>
    </xdr:to>
    <xdr:sp macro="" textlink="">
      <xdr:nvSpPr>
        <xdr:cNvPr id="1206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6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6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6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1241742</xdr:colOff>
      <xdr:row>4</xdr:row>
      <xdr:rowOff>276226</xdr:rowOff>
    </xdr:to>
    <xdr:sp macro="" textlink="">
      <xdr:nvSpPr>
        <xdr:cNvPr id="1206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7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1241742</xdr:colOff>
      <xdr:row>4</xdr:row>
      <xdr:rowOff>276226</xdr:rowOff>
    </xdr:to>
    <xdr:sp macro="" textlink="">
      <xdr:nvSpPr>
        <xdr:cNvPr id="1207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7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7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7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1241742</xdr:colOff>
      <xdr:row>4</xdr:row>
      <xdr:rowOff>276226</xdr:rowOff>
    </xdr:to>
    <xdr:sp macro="" textlink="">
      <xdr:nvSpPr>
        <xdr:cNvPr id="1207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7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1241742</xdr:colOff>
      <xdr:row>4</xdr:row>
      <xdr:rowOff>276226</xdr:rowOff>
    </xdr:to>
    <xdr:sp macro="" textlink="">
      <xdr:nvSpPr>
        <xdr:cNvPr id="1207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7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7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8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1241742</xdr:colOff>
      <xdr:row>4</xdr:row>
      <xdr:rowOff>276226</xdr:rowOff>
    </xdr:to>
    <xdr:sp macro="" textlink="">
      <xdr:nvSpPr>
        <xdr:cNvPr id="1208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8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1241742</xdr:colOff>
      <xdr:row>4</xdr:row>
      <xdr:rowOff>276226</xdr:rowOff>
    </xdr:to>
    <xdr:sp macro="" textlink="">
      <xdr:nvSpPr>
        <xdr:cNvPr id="1208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8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8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8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1241742</xdr:colOff>
      <xdr:row>4</xdr:row>
      <xdr:rowOff>276226</xdr:rowOff>
    </xdr:to>
    <xdr:sp macro="" textlink="">
      <xdr:nvSpPr>
        <xdr:cNvPr id="1208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8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1241742</xdr:colOff>
      <xdr:row>4</xdr:row>
      <xdr:rowOff>276226</xdr:rowOff>
    </xdr:to>
    <xdr:sp macro="" textlink="">
      <xdr:nvSpPr>
        <xdr:cNvPr id="1208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9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9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1241742</xdr:colOff>
      <xdr:row>4</xdr:row>
      <xdr:rowOff>238126</xdr:rowOff>
    </xdr:to>
    <xdr:sp macro="" textlink="">
      <xdr:nvSpPr>
        <xdr:cNvPr id="1209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1241742</xdr:colOff>
      <xdr:row>4</xdr:row>
      <xdr:rowOff>276226</xdr:rowOff>
    </xdr:to>
    <xdr:sp macro="" textlink="">
      <xdr:nvSpPr>
        <xdr:cNvPr id="1209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0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1204510</xdr:colOff>
      <xdr:row>4</xdr:row>
      <xdr:rowOff>276226</xdr:rowOff>
    </xdr:to>
    <xdr:sp macro="" textlink="">
      <xdr:nvSpPr>
        <xdr:cNvPr id="1209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0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0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0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1204510</xdr:colOff>
      <xdr:row>4</xdr:row>
      <xdr:rowOff>276226</xdr:rowOff>
    </xdr:to>
    <xdr:sp macro="" textlink="">
      <xdr:nvSpPr>
        <xdr:cNvPr id="1209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1204510</xdr:colOff>
      <xdr:row>4</xdr:row>
      <xdr:rowOff>276226</xdr:rowOff>
    </xdr:to>
    <xdr:sp macro="" textlink="">
      <xdr:nvSpPr>
        <xdr:cNvPr id="1210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1204510</xdr:colOff>
      <xdr:row>4</xdr:row>
      <xdr:rowOff>276226</xdr:rowOff>
    </xdr:to>
    <xdr:sp macro="" textlink="">
      <xdr:nvSpPr>
        <xdr:cNvPr id="1210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1204510</xdr:colOff>
      <xdr:row>4</xdr:row>
      <xdr:rowOff>276226</xdr:rowOff>
    </xdr:to>
    <xdr:sp macro="" textlink="">
      <xdr:nvSpPr>
        <xdr:cNvPr id="1210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1204510</xdr:colOff>
      <xdr:row>4</xdr:row>
      <xdr:rowOff>276226</xdr:rowOff>
    </xdr:to>
    <xdr:sp macro="" textlink="">
      <xdr:nvSpPr>
        <xdr:cNvPr id="1211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1204510</xdr:colOff>
      <xdr:row>4</xdr:row>
      <xdr:rowOff>276226</xdr:rowOff>
    </xdr:to>
    <xdr:sp macro="" textlink="">
      <xdr:nvSpPr>
        <xdr:cNvPr id="1211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1204510</xdr:colOff>
      <xdr:row>4</xdr:row>
      <xdr:rowOff>276226</xdr:rowOff>
    </xdr:to>
    <xdr:sp macro="" textlink="">
      <xdr:nvSpPr>
        <xdr:cNvPr id="1211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1204510</xdr:colOff>
      <xdr:row>4</xdr:row>
      <xdr:rowOff>276226</xdr:rowOff>
    </xdr:to>
    <xdr:sp macro="" textlink="">
      <xdr:nvSpPr>
        <xdr:cNvPr id="1211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1204510</xdr:colOff>
      <xdr:row>4</xdr:row>
      <xdr:rowOff>276226</xdr:rowOff>
    </xdr:to>
    <xdr:sp macro="" textlink="">
      <xdr:nvSpPr>
        <xdr:cNvPr id="1212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1204510</xdr:colOff>
      <xdr:row>4</xdr:row>
      <xdr:rowOff>276226</xdr:rowOff>
    </xdr:to>
    <xdr:sp macro="" textlink="">
      <xdr:nvSpPr>
        <xdr:cNvPr id="1212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1204510</xdr:colOff>
      <xdr:row>4</xdr:row>
      <xdr:rowOff>238126</xdr:rowOff>
    </xdr:to>
    <xdr:sp macro="" textlink="">
      <xdr:nvSpPr>
        <xdr:cNvPr id="121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1204510</xdr:colOff>
      <xdr:row>4</xdr:row>
      <xdr:rowOff>276226</xdr:rowOff>
    </xdr:to>
    <xdr:sp macro="" textlink="">
      <xdr:nvSpPr>
        <xdr:cNvPr id="1212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274603</xdr:colOff>
      <xdr:row>4</xdr:row>
      <xdr:rowOff>238126</xdr:rowOff>
    </xdr:to>
    <xdr:sp macro="" textlink="">
      <xdr:nvSpPr>
        <xdr:cNvPr id="1213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179353</xdr:colOff>
      <xdr:row>4</xdr:row>
      <xdr:rowOff>276226</xdr:rowOff>
    </xdr:to>
    <xdr:sp macro="" textlink="">
      <xdr:nvSpPr>
        <xdr:cNvPr id="1213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179353</xdr:colOff>
      <xdr:row>4</xdr:row>
      <xdr:rowOff>238126</xdr:rowOff>
    </xdr:to>
    <xdr:sp macro="" textlink="">
      <xdr:nvSpPr>
        <xdr:cNvPr id="1213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179353</xdr:colOff>
      <xdr:row>4</xdr:row>
      <xdr:rowOff>238126</xdr:rowOff>
    </xdr:to>
    <xdr:sp macro="" textlink="">
      <xdr:nvSpPr>
        <xdr:cNvPr id="1213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274603</xdr:colOff>
      <xdr:row>4</xdr:row>
      <xdr:rowOff>238126</xdr:rowOff>
    </xdr:to>
    <xdr:sp macro="" textlink="">
      <xdr:nvSpPr>
        <xdr:cNvPr id="1213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179353</xdr:colOff>
      <xdr:row>4</xdr:row>
      <xdr:rowOff>276226</xdr:rowOff>
    </xdr:to>
    <xdr:sp macro="" textlink="">
      <xdr:nvSpPr>
        <xdr:cNvPr id="1213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350803</xdr:colOff>
      <xdr:row>4</xdr:row>
      <xdr:rowOff>238126</xdr:rowOff>
    </xdr:to>
    <xdr:sp macro="" textlink="">
      <xdr:nvSpPr>
        <xdr:cNvPr id="12136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255553</xdr:colOff>
      <xdr:row>4</xdr:row>
      <xdr:rowOff>276226</xdr:rowOff>
    </xdr:to>
    <xdr:sp macro="" textlink="">
      <xdr:nvSpPr>
        <xdr:cNvPr id="1213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255553</xdr:colOff>
      <xdr:row>4</xdr:row>
      <xdr:rowOff>238126</xdr:rowOff>
    </xdr:to>
    <xdr:sp macro="" textlink="">
      <xdr:nvSpPr>
        <xdr:cNvPr id="1213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255553</xdr:colOff>
      <xdr:row>4</xdr:row>
      <xdr:rowOff>238126</xdr:rowOff>
    </xdr:to>
    <xdr:sp macro="" textlink="">
      <xdr:nvSpPr>
        <xdr:cNvPr id="1213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350803</xdr:colOff>
      <xdr:row>4</xdr:row>
      <xdr:rowOff>238126</xdr:rowOff>
    </xdr:to>
    <xdr:sp macro="" textlink="">
      <xdr:nvSpPr>
        <xdr:cNvPr id="12140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255553</xdr:colOff>
      <xdr:row>4</xdr:row>
      <xdr:rowOff>276226</xdr:rowOff>
    </xdr:to>
    <xdr:sp macro="" textlink="">
      <xdr:nvSpPr>
        <xdr:cNvPr id="1214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274603</xdr:colOff>
      <xdr:row>4</xdr:row>
      <xdr:rowOff>238126</xdr:rowOff>
    </xdr:to>
    <xdr:sp macro="" textlink="">
      <xdr:nvSpPr>
        <xdr:cNvPr id="12142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179353</xdr:colOff>
      <xdr:row>4</xdr:row>
      <xdr:rowOff>276226</xdr:rowOff>
    </xdr:to>
    <xdr:sp macro="" textlink="">
      <xdr:nvSpPr>
        <xdr:cNvPr id="1214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179353</xdr:colOff>
      <xdr:row>4</xdr:row>
      <xdr:rowOff>238126</xdr:rowOff>
    </xdr:to>
    <xdr:sp macro="" textlink="">
      <xdr:nvSpPr>
        <xdr:cNvPr id="1214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179353</xdr:colOff>
      <xdr:row>4</xdr:row>
      <xdr:rowOff>238126</xdr:rowOff>
    </xdr:to>
    <xdr:sp macro="" textlink="">
      <xdr:nvSpPr>
        <xdr:cNvPr id="1214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274603</xdr:colOff>
      <xdr:row>4</xdr:row>
      <xdr:rowOff>238126</xdr:rowOff>
    </xdr:to>
    <xdr:sp macro="" textlink="">
      <xdr:nvSpPr>
        <xdr:cNvPr id="1214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179353</xdr:colOff>
      <xdr:row>4</xdr:row>
      <xdr:rowOff>276226</xdr:rowOff>
    </xdr:to>
    <xdr:sp macro="" textlink="">
      <xdr:nvSpPr>
        <xdr:cNvPr id="1214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350803</xdr:colOff>
      <xdr:row>4</xdr:row>
      <xdr:rowOff>238126</xdr:rowOff>
    </xdr:to>
    <xdr:sp macro="" textlink="">
      <xdr:nvSpPr>
        <xdr:cNvPr id="12148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255553</xdr:colOff>
      <xdr:row>4</xdr:row>
      <xdr:rowOff>276226</xdr:rowOff>
    </xdr:to>
    <xdr:sp macro="" textlink="">
      <xdr:nvSpPr>
        <xdr:cNvPr id="1214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255553</xdr:colOff>
      <xdr:row>4</xdr:row>
      <xdr:rowOff>238126</xdr:rowOff>
    </xdr:to>
    <xdr:sp macro="" textlink="">
      <xdr:nvSpPr>
        <xdr:cNvPr id="1215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255553</xdr:colOff>
      <xdr:row>4</xdr:row>
      <xdr:rowOff>238126</xdr:rowOff>
    </xdr:to>
    <xdr:sp macro="" textlink="">
      <xdr:nvSpPr>
        <xdr:cNvPr id="1215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350803</xdr:colOff>
      <xdr:row>4</xdr:row>
      <xdr:rowOff>238126</xdr:rowOff>
    </xdr:to>
    <xdr:sp macro="" textlink="">
      <xdr:nvSpPr>
        <xdr:cNvPr id="12152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255553</xdr:colOff>
      <xdr:row>4</xdr:row>
      <xdr:rowOff>276226</xdr:rowOff>
    </xdr:to>
    <xdr:sp macro="" textlink="">
      <xdr:nvSpPr>
        <xdr:cNvPr id="1215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274603</xdr:colOff>
      <xdr:row>4</xdr:row>
      <xdr:rowOff>238126</xdr:rowOff>
    </xdr:to>
    <xdr:sp macro="" textlink="">
      <xdr:nvSpPr>
        <xdr:cNvPr id="1215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179353</xdr:colOff>
      <xdr:row>4</xdr:row>
      <xdr:rowOff>276226</xdr:rowOff>
    </xdr:to>
    <xdr:sp macro="" textlink="">
      <xdr:nvSpPr>
        <xdr:cNvPr id="1215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179353</xdr:colOff>
      <xdr:row>4</xdr:row>
      <xdr:rowOff>238126</xdr:rowOff>
    </xdr:to>
    <xdr:sp macro="" textlink="">
      <xdr:nvSpPr>
        <xdr:cNvPr id="1215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179353</xdr:colOff>
      <xdr:row>4</xdr:row>
      <xdr:rowOff>238126</xdr:rowOff>
    </xdr:to>
    <xdr:sp macro="" textlink="">
      <xdr:nvSpPr>
        <xdr:cNvPr id="1215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274603</xdr:colOff>
      <xdr:row>4</xdr:row>
      <xdr:rowOff>238126</xdr:rowOff>
    </xdr:to>
    <xdr:sp macro="" textlink="">
      <xdr:nvSpPr>
        <xdr:cNvPr id="1215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303901</xdr:rowOff>
    </xdr:from>
    <xdr:to>
      <xdr:col>23</xdr:col>
      <xdr:colOff>49953</xdr:colOff>
      <xdr:row>4</xdr:row>
      <xdr:rowOff>284852</xdr:rowOff>
    </xdr:to>
    <xdr:sp macro="" textlink="">
      <xdr:nvSpPr>
        <xdr:cNvPr id="12159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350803</xdr:colOff>
      <xdr:row>4</xdr:row>
      <xdr:rowOff>238126</xdr:rowOff>
    </xdr:to>
    <xdr:sp macro="" textlink="">
      <xdr:nvSpPr>
        <xdr:cNvPr id="12160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255553</xdr:colOff>
      <xdr:row>4</xdr:row>
      <xdr:rowOff>276226</xdr:rowOff>
    </xdr:to>
    <xdr:sp macro="" textlink="">
      <xdr:nvSpPr>
        <xdr:cNvPr id="1216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16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16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16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17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17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17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18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18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18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19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19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1204509</xdr:colOff>
      <xdr:row>4</xdr:row>
      <xdr:rowOff>238126</xdr:rowOff>
    </xdr:to>
    <xdr:sp macro="" textlink="">
      <xdr:nvSpPr>
        <xdr:cNvPr id="121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1204509</xdr:colOff>
      <xdr:row>4</xdr:row>
      <xdr:rowOff>276226</xdr:rowOff>
    </xdr:to>
    <xdr:sp macro="" textlink="">
      <xdr:nvSpPr>
        <xdr:cNvPr id="1219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66785</xdr:colOff>
      <xdr:row>4</xdr:row>
      <xdr:rowOff>238126</xdr:rowOff>
    </xdr:to>
    <xdr:sp macro="" textlink="">
      <xdr:nvSpPr>
        <xdr:cNvPr id="12198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1221691</xdr:colOff>
      <xdr:row>4</xdr:row>
      <xdr:rowOff>276226</xdr:rowOff>
    </xdr:to>
    <xdr:sp macro="" textlink="">
      <xdr:nvSpPr>
        <xdr:cNvPr id="1219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1221691</xdr:colOff>
      <xdr:row>4</xdr:row>
      <xdr:rowOff>238126</xdr:rowOff>
    </xdr:to>
    <xdr:sp macro="" textlink="">
      <xdr:nvSpPr>
        <xdr:cNvPr id="1220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1221691</xdr:colOff>
      <xdr:row>4</xdr:row>
      <xdr:rowOff>238126</xdr:rowOff>
    </xdr:to>
    <xdr:sp macro="" textlink="">
      <xdr:nvSpPr>
        <xdr:cNvPr id="1220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66785</xdr:colOff>
      <xdr:row>4</xdr:row>
      <xdr:rowOff>238126</xdr:rowOff>
    </xdr:to>
    <xdr:sp macro="" textlink="">
      <xdr:nvSpPr>
        <xdr:cNvPr id="12202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1221691</xdr:colOff>
      <xdr:row>4</xdr:row>
      <xdr:rowOff>276226</xdr:rowOff>
    </xdr:to>
    <xdr:sp macro="" textlink="">
      <xdr:nvSpPr>
        <xdr:cNvPr id="1220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142985</xdr:colOff>
      <xdr:row>4</xdr:row>
      <xdr:rowOff>238126</xdr:rowOff>
    </xdr:to>
    <xdr:sp macro="" textlink="">
      <xdr:nvSpPr>
        <xdr:cNvPr id="12204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47735</xdr:colOff>
      <xdr:row>4</xdr:row>
      <xdr:rowOff>276226</xdr:rowOff>
    </xdr:to>
    <xdr:sp macro="" textlink="">
      <xdr:nvSpPr>
        <xdr:cNvPr id="12205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47735</xdr:colOff>
      <xdr:row>4</xdr:row>
      <xdr:rowOff>238126</xdr:rowOff>
    </xdr:to>
    <xdr:sp macro="" textlink="">
      <xdr:nvSpPr>
        <xdr:cNvPr id="12206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47735</xdr:colOff>
      <xdr:row>4</xdr:row>
      <xdr:rowOff>238126</xdr:rowOff>
    </xdr:to>
    <xdr:sp macro="" textlink="">
      <xdr:nvSpPr>
        <xdr:cNvPr id="12207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142985</xdr:colOff>
      <xdr:row>4</xdr:row>
      <xdr:rowOff>238126</xdr:rowOff>
    </xdr:to>
    <xdr:sp macro="" textlink="">
      <xdr:nvSpPr>
        <xdr:cNvPr id="12208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47735</xdr:colOff>
      <xdr:row>4</xdr:row>
      <xdr:rowOff>276226</xdr:rowOff>
    </xdr:to>
    <xdr:sp macro="" textlink="">
      <xdr:nvSpPr>
        <xdr:cNvPr id="12209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66785</xdr:colOff>
      <xdr:row>4</xdr:row>
      <xdr:rowOff>238126</xdr:rowOff>
    </xdr:to>
    <xdr:sp macro="" textlink="">
      <xdr:nvSpPr>
        <xdr:cNvPr id="12210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1221691</xdr:colOff>
      <xdr:row>4</xdr:row>
      <xdr:rowOff>276226</xdr:rowOff>
    </xdr:to>
    <xdr:sp macro="" textlink="">
      <xdr:nvSpPr>
        <xdr:cNvPr id="12211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1221691</xdr:colOff>
      <xdr:row>4</xdr:row>
      <xdr:rowOff>238126</xdr:rowOff>
    </xdr:to>
    <xdr:sp macro="" textlink="">
      <xdr:nvSpPr>
        <xdr:cNvPr id="1221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1221691</xdr:colOff>
      <xdr:row>4</xdr:row>
      <xdr:rowOff>238126</xdr:rowOff>
    </xdr:to>
    <xdr:sp macro="" textlink="">
      <xdr:nvSpPr>
        <xdr:cNvPr id="1221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66785</xdr:colOff>
      <xdr:row>4</xdr:row>
      <xdr:rowOff>238126</xdr:rowOff>
    </xdr:to>
    <xdr:sp macro="" textlink="">
      <xdr:nvSpPr>
        <xdr:cNvPr id="12214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1221691</xdr:colOff>
      <xdr:row>4</xdr:row>
      <xdr:rowOff>276226</xdr:rowOff>
    </xdr:to>
    <xdr:sp macro="" textlink="">
      <xdr:nvSpPr>
        <xdr:cNvPr id="1221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142985</xdr:colOff>
      <xdr:row>4</xdr:row>
      <xdr:rowOff>238126</xdr:rowOff>
    </xdr:to>
    <xdr:sp macro="" textlink="">
      <xdr:nvSpPr>
        <xdr:cNvPr id="12216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47735</xdr:colOff>
      <xdr:row>4</xdr:row>
      <xdr:rowOff>276226</xdr:rowOff>
    </xdr:to>
    <xdr:sp macro="" textlink="">
      <xdr:nvSpPr>
        <xdr:cNvPr id="12217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47735</xdr:colOff>
      <xdr:row>4</xdr:row>
      <xdr:rowOff>238126</xdr:rowOff>
    </xdr:to>
    <xdr:sp macro="" textlink="">
      <xdr:nvSpPr>
        <xdr:cNvPr id="1221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47735</xdr:colOff>
      <xdr:row>4</xdr:row>
      <xdr:rowOff>238126</xdr:rowOff>
    </xdr:to>
    <xdr:sp macro="" textlink="">
      <xdr:nvSpPr>
        <xdr:cNvPr id="12219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142985</xdr:colOff>
      <xdr:row>4</xdr:row>
      <xdr:rowOff>238126</xdr:rowOff>
    </xdr:to>
    <xdr:sp macro="" textlink="">
      <xdr:nvSpPr>
        <xdr:cNvPr id="12220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47735</xdr:colOff>
      <xdr:row>4</xdr:row>
      <xdr:rowOff>276226</xdr:rowOff>
    </xdr:to>
    <xdr:sp macro="" textlink="">
      <xdr:nvSpPr>
        <xdr:cNvPr id="12221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66785</xdr:colOff>
      <xdr:row>4</xdr:row>
      <xdr:rowOff>238126</xdr:rowOff>
    </xdr:to>
    <xdr:sp macro="" textlink="">
      <xdr:nvSpPr>
        <xdr:cNvPr id="12222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1221691</xdr:colOff>
      <xdr:row>4</xdr:row>
      <xdr:rowOff>276226</xdr:rowOff>
    </xdr:to>
    <xdr:sp macro="" textlink="">
      <xdr:nvSpPr>
        <xdr:cNvPr id="1222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1221691</xdr:colOff>
      <xdr:row>4</xdr:row>
      <xdr:rowOff>238126</xdr:rowOff>
    </xdr:to>
    <xdr:sp macro="" textlink="">
      <xdr:nvSpPr>
        <xdr:cNvPr id="1222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1221691</xdr:colOff>
      <xdr:row>4</xdr:row>
      <xdr:rowOff>238126</xdr:rowOff>
    </xdr:to>
    <xdr:sp macro="" textlink="">
      <xdr:nvSpPr>
        <xdr:cNvPr id="1222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1221691</xdr:colOff>
      <xdr:row>4</xdr:row>
      <xdr:rowOff>276226</xdr:rowOff>
    </xdr:to>
    <xdr:sp macro="" textlink="">
      <xdr:nvSpPr>
        <xdr:cNvPr id="1222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142985</xdr:colOff>
      <xdr:row>4</xdr:row>
      <xdr:rowOff>238126</xdr:rowOff>
    </xdr:to>
    <xdr:sp macro="" textlink="">
      <xdr:nvSpPr>
        <xdr:cNvPr id="12227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47735</xdr:colOff>
      <xdr:row>4</xdr:row>
      <xdr:rowOff>276226</xdr:rowOff>
    </xdr:to>
    <xdr:sp macro="" textlink="">
      <xdr:nvSpPr>
        <xdr:cNvPr id="12228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47735</xdr:colOff>
      <xdr:row>4</xdr:row>
      <xdr:rowOff>238126</xdr:rowOff>
    </xdr:to>
    <xdr:sp macro="" textlink="">
      <xdr:nvSpPr>
        <xdr:cNvPr id="12229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3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23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3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3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3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23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3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23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3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3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4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24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4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24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4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4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4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24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4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24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5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5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5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25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5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25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5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5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5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25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6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26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6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26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1202639</xdr:colOff>
      <xdr:row>4</xdr:row>
      <xdr:rowOff>238126</xdr:rowOff>
    </xdr:to>
    <xdr:sp macro="" textlink="">
      <xdr:nvSpPr>
        <xdr:cNvPr id="122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1126439</xdr:colOff>
      <xdr:row>4</xdr:row>
      <xdr:rowOff>276226</xdr:rowOff>
    </xdr:to>
    <xdr:sp macro="" textlink="">
      <xdr:nvSpPr>
        <xdr:cNvPr id="1226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1126439</xdr:colOff>
      <xdr:row>4</xdr:row>
      <xdr:rowOff>238126</xdr:rowOff>
    </xdr:to>
    <xdr:sp macro="" textlink="">
      <xdr:nvSpPr>
        <xdr:cNvPr id="1226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1126439</xdr:colOff>
      <xdr:row>4</xdr:row>
      <xdr:rowOff>238126</xdr:rowOff>
    </xdr:to>
    <xdr:sp macro="" textlink="">
      <xdr:nvSpPr>
        <xdr:cNvPr id="1226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1202639</xdr:colOff>
      <xdr:row>4</xdr:row>
      <xdr:rowOff>238126</xdr:rowOff>
    </xdr:to>
    <xdr:sp macro="" textlink="">
      <xdr:nvSpPr>
        <xdr:cNvPr id="122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1126439</xdr:colOff>
      <xdr:row>4</xdr:row>
      <xdr:rowOff>276226</xdr:rowOff>
    </xdr:to>
    <xdr:sp macro="" textlink="">
      <xdr:nvSpPr>
        <xdr:cNvPr id="1226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1202639</xdr:colOff>
      <xdr:row>4</xdr:row>
      <xdr:rowOff>238126</xdr:rowOff>
    </xdr:to>
    <xdr:sp macro="" textlink="">
      <xdr:nvSpPr>
        <xdr:cNvPr id="122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1202639</xdr:colOff>
      <xdr:row>4</xdr:row>
      <xdr:rowOff>276226</xdr:rowOff>
    </xdr:to>
    <xdr:sp macro="" textlink="">
      <xdr:nvSpPr>
        <xdr:cNvPr id="12271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1202639</xdr:colOff>
      <xdr:row>4</xdr:row>
      <xdr:rowOff>238126</xdr:rowOff>
    </xdr:to>
    <xdr:sp macro="" textlink="">
      <xdr:nvSpPr>
        <xdr:cNvPr id="122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1202639</xdr:colOff>
      <xdr:row>4</xdr:row>
      <xdr:rowOff>238126</xdr:rowOff>
    </xdr:to>
    <xdr:sp macro="" textlink="">
      <xdr:nvSpPr>
        <xdr:cNvPr id="122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1202639</xdr:colOff>
      <xdr:row>4</xdr:row>
      <xdr:rowOff>238126</xdr:rowOff>
    </xdr:to>
    <xdr:sp macro="" textlink="">
      <xdr:nvSpPr>
        <xdr:cNvPr id="122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1202639</xdr:colOff>
      <xdr:row>4</xdr:row>
      <xdr:rowOff>276226</xdr:rowOff>
    </xdr:to>
    <xdr:sp macro="" textlink="">
      <xdr:nvSpPr>
        <xdr:cNvPr id="12275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1202639</xdr:colOff>
      <xdr:row>4</xdr:row>
      <xdr:rowOff>238126</xdr:rowOff>
    </xdr:to>
    <xdr:sp macro="" textlink="">
      <xdr:nvSpPr>
        <xdr:cNvPr id="122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1126439</xdr:colOff>
      <xdr:row>4</xdr:row>
      <xdr:rowOff>276226</xdr:rowOff>
    </xdr:to>
    <xdr:sp macro="" textlink="">
      <xdr:nvSpPr>
        <xdr:cNvPr id="12277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1126439</xdr:colOff>
      <xdr:row>4</xdr:row>
      <xdr:rowOff>238126</xdr:rowOff>
    </xdr:to>
    <xdr:sp macro="" textlink="">
      <xdr:nvSpPr>
        <xdr:cNvPr id="1227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1126439</xdr:colOff>
      <xdr:row>4</xdr:row>
      <xdr:rowOff>238126</xdr:rowOff>
    </xdr:to>
    <xdr:sp macro="" textlink="">
      <xdr:nvSpPr>
        <xdr:cNvPr id="1227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1202639</xdr:colOff>
      <xdr:row>4</xdr:row>
      <xdr:rowOff>238126</xdr:rowOff>
    </xdr:to>
    <xdr:sp macro="" textlink="">
      <xdr:nvSpPr>
        <xdr:cNvPr id="122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1126439</xdr:colOff>
      <xdr:row>4</xdr:row>
      <xdr:rowOff>276226</xdr:rowOff>
    </xdr:to>
    <xdr:sp macro="" textlink="">
      <xdr:nvSpPr>
        <xdr:cNvPr id="1228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1202639</xdr:colOff>
      <xdr:row>4</xdr:row>
      <xdr:rowOff>238126</xdr:rowOff>
    </xdr:to>
    <xdr:sp macro="" textlink="">
      <xdr:nvSpPr>
        <xdr:cNvPr id="122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1202639</xdr:colOff>
      <xdr:row>4</xdr:row>
      <xdr:rowOff>276226</xdr:rowOff>
    </xdr:to>
    <xdr:sp macro="" textlink="">
      <xdr:nvSpPr>
        <xdr:cNvPr id="12283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1202639</xdr:colOff>
      <xdr:row>4</xdr:row>
      <xdr:rowOff>238126</xdr:rowOff>
    </xdr:to>
    <xdr:sp macro="" textlink="">
      <xdr:nvSpPr>
        <xdr:cNvPr id="122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1202639</xdr:colOff>
      <xdr:row>4</xdr:row>
      <xdr:rowOff>238126</xdr:rowOff>
    </xdr:to>
    <xdr:sp macro="" textlink="">
      <xdr:nvSpPr>
        <xdr:cNvPr id="122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1202639</xdr:colOff>
      <xdr:row>4</xdr:row>
      <xdr:rowOff>238126</xdr:rowOff>
    </xdr:to>
    <xdr:sp macro="" textlink="">
      <xdr:nvSpPr>
        <xdr:cNvPr id="122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1202639</xdr:colOff>
      <xdr:row>4</xdr:row>
      <xdr:rowOff>276226</xdr:rowOff>
    </xdr:to>
    <xdr:sp macro="" textlink="">
      <xdr:nvSpPr>
        <xdr:cNvPr id="12287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1202639</xdr:colOff>
      <xdr:row>4</xdr:row>
      <xdr:rowOff>238126</xdr:rowOff>
    </xdr:to>
    <xdr:sp macro="" textlink="">
      <xdr:nvSpPr>
        <xdr:cNvPr id="122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1126439</xdr:colOff>
      <xdr:row>4</xdr:row>
      <xdr:rowOff>276226</xdr:rowOff>
    </xdr:to>
    <xdr:sp macro="" textlink="">
      <xdr:nvSpPr>
        <xdr:cNvPr id="1228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1126439</xdr:colOff>
      <xdr:row>4</xdr:row>
      <xdr:rowOff>238126</xdr:rowOff>
    </xdr:to>
    <xdr:sp macro="" textlink="">
      <xdr:nvSpPr>
        <xdr:cNvPr id="1229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1126439</xdr:colOff>
      <xdr:row>4</xdr:row>
      <xdr:rowOff>238126</xdr:rowOff>
    </xdr:to>
    <xdr:sp macro="" textlink="">
      <xdr:nvSpPr>
        <xdr:cNvPr id="1229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1202639</xdr:colOff>
      <xdr:row>4</xdr:row>
      <xdr:rowOff>238126</xdr:rowOff>
    </xdr:to>
    <xdr:sp macro="" textlink="">
      <xdr:nvSpPr>
        <xdr:cNvPr id="122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1126439</xdr:colOff>
      <xdr:row>4</xdr:row>
      <xdr:rowOff>276226</xdr:rowOff>
    </xdr:to>
    <xdr:sp macro="" textlink="">
      <xdr:nvSpPr>
        <xdr:cNvPr id="1229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49953</xdr:colOff>
      <xdr:row>4</xdr:row>
      <xdr:rowOff>284852</xdr:rowOff>
    </xdr:to>
    <xdr:sp macro="" textlink="">
      <xdr:nvSpPr>
        <xdr:cNvPr id="12294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29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476496</xdr:colOff>
      <xdr:row>4</xdr:row>
      <xdr:rowOff>276226</xdr:rowOff>
    </xdr:to>
    <xdr:sp macro="" textlink="">
      <xdr:nvSpPr>
        <xdr:cNvPr id="1229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29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29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29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476496</xdr:colOff>
      <xdr:row>4</xdr:row>
      <xdr:rowOff>276226</xdr:rowOff>
    </xdr:to>
    <xdr:sp macro="" textlink="">
      <xdr:nvSpPr>
        <xdr:cNvPr id="1230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0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476496</xdr:colOff>
      <xdr:row>4</xdr:row>
      <xdr:rowOff>276226</xdr:rowOff>
    </xdr:to>
    <xdr:sp macro="" textlink="">
      <xdr:nvSpPr>
        <xdr:cNvPr id="1230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0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0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0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476496</xdr:colOff>
      <xdr:row>4</xdr:row>
      <xdr:rowOff>276226</xdr:rowOff>
    </xdr:to>
    <xdr:sp macro="" textlink="">
      <xdr:nvSpPr>
        <xdr:cNvPr id="1230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476496</xdr:colOff>
      <xdr:row>4</xdr:row>
      <xdr:rowOff>276226</xdr:rowOff>
    </xdr:to>
    <xdr:sp macro="" textlink="">
      <xdr:nvSpPr>
        <xdr:cNvPr id="1230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0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1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1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476496</xdr:colOff>
      <xdr:row>4</xdr:row>
      <xdr:rowOff>276226</xdr:rowOff>
    </xdr:to>
    <xdr:sp macro="" textlink="">
      <xdr:nvSpPr>
        <xdr:cNvPr id="1231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1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476496</xdr:colOff>
      <xdr:row>4</xdr:row>
      <xdr:rowOff>276226</xdr:rowOff>
    </xdr:to>
    <xdr:sp macro="" textlink="">
      <xdr:nvSpPr>
        <xdr:cNvPr id="1231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1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1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1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476496</xdr:colOff>
      <xdr:row>4</xdr:row>
      <xdr:rowOff>276226</xdr:rowOff>
    </xdr:to>
    <xdr:sp macro="" textlink="">
      <xdr:nvSpPr>
        <xdr:cNvPr id="1231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1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476496</xdr:colOff>
      <xdr:row>4</xdr:row>
      <xdr:rowOff>276226</xdr:rowOff>
    </xdr:to>
    <xdr:sp macro="" textlink="">
      <xdr:nvSpPr>
        <xdr:cNvPr id="1232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2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2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2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476496</xdr:colOff>
      <xdr:row>4</xdr:row>
      <xdr:rowOff>276226</xdr:rowOff>
    </xdr:to>
    <xdr:sp macro="" textlink="">
      <xdr:nvSpPr>
        <xdr:cNvPr id="1232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2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476496</xdr:colOff>
      <xdr:row>4</xdr:row>
      <xdr:rowOff>276226</xdr:rowOff>
    </xdr:to>
    <xdr:sp macro="" textlink="">
      <xdr:nvSpPr>
        <xdr:cNvPr id="1232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2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2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476496</xdr:colOff>
      <xdr:row>4</xdr:row>
      <xdr:rowOff>238126</xdr:rowOff>
    </xdr:to>
    <xdr:sp macro="" textlink="">
      <xdr:nvSpPr>
        <xdr:cNvPr id="1232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476496</xdr:colOff>
      <xdr:row>4</xdr:row>
      <xdr:rowOff>276226</xdr:rowOff>
    </xdr:to>
    <xdr:sp macro="" textlink="">
      <xdr:nvSpPr>
        <xdr:cNvPr id="1233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933802</xdr:colOff>
      <xdr:row>4</xdr:row>
      <xdr:rowOff>238126</xdr:rowOff>
    </xdr:to>
    <xdr:sp macro="" textlink="">
      <xdr:nvSpPr>
        <xdr:cNvPr id="1233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808001</xdr:colOff>
      <xdr:row>4</xdr:row>
      <xdr:rowOff>276226</xdr:rowOff>
    </xdr:to>
    <xdr:sp macro="" textlink="">
      <xdr:nvSpPr>
        <xdr:cNvPr id="12332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808001</xdr:colOff>
      <xdr:row>4</xdr:row>
      <xdr:rowOff>238126</xdr:rowOff>
    </xdr:to>
    <xdr:sp macro="" textlink="">
      <xdr:nvSpPr>
        <xdr:cNvPr id="12333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808001</xdr:colOff>
      <xdr:row>4</xdr:row>
      <xdr:rowOff>238126</xdr:rowOff>
    </xdr:to>
    <xdr:sp macro="" textlink="">
      <xdr:nvSpPr>
        <xdr:cNvPr id="12334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933802</xdr:colOff>
      <xdr:row>4</xdr:row>
      <xdr:rowOff>238126</xdr:rowOff>
    </xdr:to>
    <xdr:sp macro="" textlink="">
      <xdr:nvSpPr>
        <xdr:cNvPr id="1233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808001</xdr:colOff>
      <xdr:row>4</xdr:row>
      <xdr:rowOff>276226</xdr:rowOff>
    </xdr:to>
    <xdr:sp macro="" textlink="">
      <xdr:nvSpPr>
        <xdr:cNvPr id="12336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964405</xdr:colOff>
      <xdr:row>4</xdr:row>
      <xdr:rowOff>238126</xdr:rowOff>
    </xdr:to>
    <xdr:sp macro="" textlink="">
      <xdr:nvSpPr>
        <xdr:cNvPr id="12337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914752</xdr:colOff>
      <xdr:row>4</xdr:row>
      <xdr:rowOff>276226</xdr:rowOff>
    </xdr:to>
    <xdr:sp macro="" textlink="">
      <xdr:nvSpPr>
        <xdr:cNvPr id="12338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914752</xdr:colOff>
      <xdr:row>4</xdr:row>
      <xdr:rowOff>238126</xdr:rowOff>
    </xdr:to>
    <xdr:sp macro="" textlink="">
      <xdr:nvSpPr>
        <xdr:cNvPr id="12339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914752</xdr:colOff>
      <xdr:row>4</xdr:row>
      <xdr:rowOff>238126</xdr:rowOff>
    </xdr:to>
    <xdr:sp macro="" textlink="">
      <xdr:nvSpPr>
        <xdr:cNvPr id="12340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964405</xdr:colOff>
      <xdr:row>4</xdr:row>
      <xdr:rowOff>238126</xdr:rowOff>
    </xdr:to>
    <xdr:sp macro="" textlink="">
      <xdr:nvSpPr>
        <xdr:cNvPr id="12341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914752</xdr:colOff>
      <xdr:row>4</xdr:row>
      <xdr:rowOff>276226</xdr:rowOff>
    </xdr:to>
    <xdr:sp macro="" textlink="">
      <xdr:nvSpPr>
        <xdr:cNvPr id="12342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933802</xdr:colOff>
      <xdr:row>4</xdr:row>
      <xdr:rowOff>238126</xdr:rowOff>
    </xdr:to>
    <xdr:sp macro="" textlink="">
      <xdr:nvSpPr>
        <xdr:cNvPr id="12343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808001</xdr:colOff>
      <xdr:row>4</xdr:row>
      <xdr:rowOff>276226</xdr:rowOff>
    </xdr:to>
    <xdr:sp macro="" textlink="">
      <xdr:nvSpPr>
        <xdr:cNvPr id="12344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808001</xdr:colOff>
      <xdr:row>4</xdr:row>
      <xdr:rowOff>238126</xdr:rowOff>
    </xdr:to>
    <xdr:sp macro="" textlink="">
      <xdr:nvSpPr>
        <xdr:cNvPr id="12345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808001</xdr:colOff>
      <xdr:row>4</xdr:row>
      <xdr:rowOff>238126</xdr:rowOff>
    </xdr:to>
    <xdr:sp macro="" textlink="">
      <xdr:nvSpPr>
        <xdr:cNvPr id="12346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933802</xdr:colOff>
      <xdr:row>4</xdr:row>
      <xdr:rowOff>238126</xdr:rowOff>
    </xdr:to>
    <xdr:sp macro="" textlink="">
      <xdr:nvSpPr>
        <xdr:cNvPr id="1234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808001</xdr:colOff>
      <xdr:row>4</xdr:row>
      <xdr:rowOff>276226</xdr:rowOff>
    </xdr:to>
    <xdr:sp macro="" textlink="">
      <xdr:nvSpPr>
        <xdr:cNvPr id="1234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964405</xdr:colOff>
      <xdr:row>4</xdr:row>
      <xdr:rowOff>238126</xdr:rowOff>
    </xdr:to>
    <xdr:sp macro="" textlink="">
      <xdr:nvSpPr>
        <xdr:cNvPr id="12349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914752</xdr:colOff>
      <xdr:row>4</xdr:row>
      <xdr:rowOff>276226</xdr:rowOff>
    </xdr:to>
    <xdr:sp macro="" textlink="">
      <xdr:nvSpPr>
        <xdr:cNvPr id="12350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914752</xdr:colOff>
      <xdr:row>4</xdr:row>
      <xdr:rowOff>238126</xdr:rowOff>
    </xdr:to>
    <xdr:sp macro="" textlink="">
      <xdr:nvSpPr>
        <xdr:cNvPr id="12351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914752</xdr:colOff>
      <xdr:row>4</xdr:row>
      <xdr:rowOff>238126</xdr:rowOff>
    </xdr:to>
    <xdr:sp macro="" textlink="">
      <xdr:nvSpPr>
        <xdr:cNvPr id="12352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964405</xdr:colOff>
      <xdr:row>4</xdr:row>
      <xdr:rowOff>238126</xdr:rowOff>
    </xdr:to>
    <xdr:sp macro="" textlink="">
      <xdr:nvSpPr>
        <xdr:cNvPr id="12353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914752</xdr:colOff>
      <xdr:row>4</xdr:row>
      <xdr:rowOff>276226</xdr:rowOff>
    </xdr:to>
    <xdr:sp macro="" textlink="">
      <xdr:nvSpPr>
        <xdr:cNvPr id="12354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933802</xdr:colOff>
      <xdr:row>4</xdr:row>
      <xdr:rowOff>238126</xdr:rowOff>
    </xdr:to>
    <xdr:sp macro="" textlink="">
      <xdr:nvSpPr>
        <xdr:cNvPr id="1235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808001</xdr:colOff>
      <xdr:row>4</xdr:row>
      <xdr:rowOff>276226</xdr:rowOff>
    </xdr:to>
    <xdr:sp macro="" textlink="">
      <xdr:nvSpPr>
        <xdr:cNvPr id="12356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933802</xdr:colOff>
      <xdr:row>4</xdr:row>
      <xdr:rowOff>238126</xdr:rowOff>
    </xdr:to>
    <xdr:sp macro="" textlink="">
      <xdr:nvSpPr>
        <xdr:cNvPr id="1235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964405</xdr:colOff>
      <xdr:row>4</xdr:row>
      <xdr:rowOff>238126</xdr:rowOff>
    </xdr:to>
    <xdr:sp macro="" textlink="">
      <xdr:nvSpPr>
        <xdr:cNvPr id="12358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914752</xdr:colOff>
      <xdr:row>4</xdr:row>
      <xdr:rowOff>276226</xdr:rowOff>
    </xdr:to>
    <xdr:sp macro="" textlink="">
      <xdr:nvSpPr>
        <xdr:cNvPr id="12359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6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476495</xdr:colOff>
      <xdr:row>4</xdr:row>
      <xdr:rowOff>276226</xdr:rowOff>
    </xdr:to>
    <xdr:sp macro="" textlink="">
      <xdr:nvSpPr>
        <xdr:cNvPr id="1236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6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6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6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476495</xdr:colOff>
      <xdr:row>4</xdr:row>
      <xdr:rowOff>276226</xdr:rowOff>
    </xdr:to>
    <xdr:sp macro="" textlink="">
      <xdr:nvSpPr>
        <xdr:cNvPr id="1236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476495</xdr:colOff>
      <xdr:row>4</xdr:row>
      <xdr:rowOff>276226</xdr:rowOff>
    </xdr:to>
    <xdr:sp macro="" textlink="">
      <xdr:nvSpPr>
        <xdr:cNvPr id="1236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6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6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7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476495</xdr:colOff>
      <xdr:row>4</xdr:row>
      <xdr:rowOff>276226</xdr:rowOff>
    </xdr:to>
    <xdr:sp macro="" textlink="">
      <xdr:nvSpPr>
        <xdr:cNvPr id="1237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7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476495</xdr:colOff>
      <xdr:row>4</xdr:row>
      <xdr:rowOff>276226</xdr:rowOff>
    </xdr:to>
    <xdr:sp macro="" textlink="">
      <xdr:nvSpPr>
        <xdr:cNvPr id="1237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7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7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7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476495</xdr:colOff>
      <xdr:row>4</xdr:row>
      <xdr:rowOff>276226</xdr:rowOff>
    </xdr:to>
    <xdr:sp macro="" textlink="">
      <xdr:nvSpPr>
        <xdr:cNvPr id="1237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7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476495</xdr:colOff>
      <xdr:row>4</xdr:row>
      <xdr:rowOff>276226</xdr:rowOff>
    </xdr:to>
    <xdr:sp macro="" textlink="">
      <xdr:nvSpPr>
        <xdr:cNvPr id="1237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8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8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8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476495</xdr:colOff>
      <xdr:row>4</xdr:row>
      <xdr:rowOff>276226</xdr:rowOff>
    </xdr:to>
    <xdr:sp macro="" textlink="">
      <xdr:nvSpPr>
        <xdr:cNvPr id="1238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8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476495</xdr:colOff>
      <xdr:row>4</xdr:row>
      <xdr:rowOff>276226</xdr:rowOff>
    </xdr:to>
    <xdr:sp macro="" textlink="">
      <xdr:nvSpPr>
        <xdr:cNvPr id="1238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8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8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8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476495</xdr:colOff>
      <xdr:row>4</xdr:row>
      <xdr:rowOff>276226</xdr:rowOff>
    </xdr:to>
    <xdr:sp macro="" textlink="">
      <xdr:nvSpPr>
        <xdr:cNvPr id="1238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9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476495</xdr:colOff>
      <xdr:row>4</xdr:row>
      <xdr:rowOff>276226</xdr:rowOff>
    </xdr:to>
    <xdr:sp macro="" textlink="">
      <xdr:nvSpPr>
        <xdr:cNvPr id="1239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476495</xdr:colOff>
      <xdr:row>4</xdr:row>
      <xdr:rowOff>238126</xdr:rowOff>
    </xdr:to>
    <xdr:sp macro="" textlink="">
      <xdr:nvSpPr>
        <xdr:cNvPr id="1239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695433</xdr:colOff>
      <xdr:row>4</xdr:row>
      <xdr:rowOff>238126</xdr:rowOff>
    </xdr:to>
    <xdr:sp macro="" textlink="">
      <xdr:nvSpPr>
        <xdr:cNvPr id="1239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600183</xdr:colOff>
      <xdr:row>4</xdr:row>
      <xdr:rowOff>276226</xdr:rowOff>
    </xdr:to>
    <xdr:sp macro="" textlink="">
      <xdr:nvSpPr>
        <xdr:cNvPr id="12394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600183</xdr:colOff>
      <xdr:row>4</xdr:row>
      <xdr:rowOff>238126</xdr:rowOff>
    </xdr:to>
    <xdr:sp macro="" textlink="">
      <xdr:nvSpPr>
        <xdr:cNvPr id="1239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600183</xdr:colOff>
      <xdr:row>4</xdr:row>
      <xdr:rowOff>238126</xdr:rowOff>
    </xdr:to>
    <xdr:sp macro="" textlink="">
      <xdr:nvSpPr>
        <xdr:cNvPr id="1239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695433</xdr:colOff>
      <xdr:row>4</xdr:row>
      <xdr:rowOff>238126</xdr:rowOff>
    </xdr:to>
    <xdr:sp macro="" textlink="">
      <xdr:nvSpPr>
        <xdr:cNvPr id="1239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600183</xdr:colOff>
      <xdr:row>4</xdr:row>
      <xdr:rowOff>276226</xdr:rowOff>
    </xdr:to>
    <xdr:sp macro="" textlink="">
      <xdr:nvSpPr>
        <xdr:cNvPr id="12398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771633</xdr:colOff>
      <xdr:row>4</xdr:row>
      <xdr:rowOff>238126</xdr:rowOff>
    </xdr:to>
    <xdr:sp macro="" textlink="">
      <xdr:nvSpPr>
        <xdr:cNvPr id="12399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676383</xdr:colOff>
      <xdr:row>4</xdr:row>
      <xdr:rowOff>276226</xdr:rowOff>
    </xdr:to>
    <xdr:sp macro="" textlink="">
      <xdr:nvSpPr>
        <xdr:cNvPr id="12400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676383</xdr:colOff>
      <xdr:row>4</xdr:row>
      <xdr:rowOff>238126</xdr:rowOff>
    </xdr:to>
    <xdr:sp macro="" textlink="">
      <xdr:nvSpPr>
        <xdr:cNvPr id="12401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676383</xdr:colOff>
      <xdr:row>4</xdr:row>
      <xdr:rowOff>238126</xdr:rowOff>
    </xdr:to>
    <xdr:sp macro="" textlink="">
      <xdr:nvSpPr>
        <xdr:cNvPr id="12402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771633</xdr:colOff>
      <xdr:row>4</xdr:row>
      <xdr:rowOff>238126</xdr:rowOff>
    </xdr:to>
    <xdr:sp macro="" textlink="">
      <xdr:nvSpPr>
        <xdr:cNvPr id="12403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676383</xdr:colOff>
      <xdr:row>4</xdr:row>
      <xdr:rowOff>276226</xdr:rowOff>
    </xdr:to>
    <xdr:sp macro="" textlink="">
      <xdr:nvSpPr>
        <xdr:cNvPr id="12404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695433</xdr:colOff>
      <xdr:row>4</xdr:row>
      <xdr:rowOff>238126</xdr:rowOff>
    </xdr:to>
    <xdr:sp macro="" textlink="">
      <xdr:nvSpPr>
        <xdr:cNvPr id="1240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600183</xdr:colOff>
      <xdr:row>4</xdr:row>
      <xdr:rowOff>276226</xdr:rowOff>
    </xdr:to>
    <xdr:sp macro="" textlink="">
      <xdr:nvSpPr>
        <xdr:cNvPr id="12406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600183</xdr:colOff>
      <xdr:row>4</xdr:row>
      <xdr:rowOff>238126</xdr:rowOff>
    </xdr:to>
    <xdr:sp macro="" textlink="">
      <xdr:nvSpPr>
        <xdr:cNvPr id="1240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600183</xdr:colOff>
      <xdr:row>4</xdr:row>
      <xdr:rowOff>238126</xdr:rowOff>
    </xdr:to>
    <xdr:sp macro="" textlink="">
      <xdr:nvSpPr>
        <xdr:cNvPr id="12408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695433</xdr:colOff>
      <xdr:row>4</xdr:row>
      <xdr:rowOff>238126</xdr:rowOff>
    </xdr:to>
    <xdr:sp macro="" textlink="">
      <xdr:nvSpPr>
        <xdr:cNvPr id="1240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600183</xdr:colOff>
      <xdr:row>4</xdr:row>
      <xdr:rowOff>276226</xdr:rowOff>
    </xdr:to>
    <xdr:sp macro="" textlink="">
      <xdr:nvSpPr>
        <xdr:cNvPr id="1241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771633</xdr:colOff>
      <xdr:row>4</xdr:row>
      <xdr:rowOff>238126</xdr:rowOff>
    </xdr:to>
    <xdr:sp macro="" textlink="">
      <xdr:nvSpPr>
        <xdr:cNvPr id="12411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676383</xdr:colOff>
      <xdr:row>4</xdr:row>
      <xdr:rowOff>276226</xdr:rowOff>
    </xdr:to>
    <xdr:sp macro="" textlink="">
      <xdr:nvSpPr>
        <xdr:cNvPr id="12412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676383</xdr:colOff>
      <xdr:row>4</xdr:row>
      <xdr:rowOff>238126</xdr:rowOff>
    </xdr:to>
    <xdr:sp macro="" textlink="">
      <xdr:nvSpPr>
        <xdr:cNvPr id="12413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676383</xdr:colOff>
      <xdr:row>4</xdr:row>
      <xdr:rowOff>238126</xdr:rowOff>
    </xdr:to>
    <xdr:sp macro="" textlink="">
      <xdr:nvSpPr>
        <xdr:cNvPr id="12414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771633</xdr:colOff>
      <xdr:row>4</xdr:row>
      <xdr:rowOff>238126</xdr:rowOff>
    </xdr:to>
    <xdr:sp macro="" textlink="">
      <xdr:nvSpPr>
        <xdr:cNvPr id="12415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676383</xdr:colOff>
      <xdr:row>4</xdr:row>
      <xdr:rowOff>276226</xdr:rowOff>
    </xdr:to>
    <xdr:sp macro="" textlink="">
      <xdr:nvSpPr>
        <xdr:cNvPr id="12416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695433</xdr:colOff>
      <xdr:row>4</xdr:row>
      <xdr:rowOff>238126</xdr:rowOff>
    </xdr:to>
    <xdr:sp macro="" textlink="">
      <xdr:nvSpPr>
        <xdr:cNvPr id="1241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600183</xdr:colOff>
      <xdr:row>4</xdr:row>
      <xdr:rowOff>276226</xdr:rowOff>
    </xdr:to>
    <xdr:sp macro="" textlink="">
      <xdr:nvSpPr>
        <xdr:cNvPr id="12418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600183</xdr:colOff>
      <xdr:row>4</xdr:row>
      <xdr:rowOff>238126</xdr:rowOff>
    </xdr:to>
    <xdr:sp macro="" textlink="">
      <xdr:nvSpPr>
        <xdr:cNvPr id="1241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600183</xdr:colOff>
      <xdr:row>4</xdr:row>
      <xdr:rowOff>238126</xdr:rowOff>
    </xdr:to>
    <xdr:sp macro="" textlink="">
      <xdr:nvSpPr>
        <xdr:cNvPr id="1242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695433</xdr:colOff>
      <xdr:row>4</xdr:row>
      <xdr:rowOff>238126</xdr:rowOff>
    </xdr:to>
    <xdr:sp macro="" textlink="">
      <xdr:nvSpPr>
        <xdr:cNvPr id="1242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771633</xdr:colOff>
      <xdr:row>4</xdr:row>
      <xdr:rowOff>238126</xdr:rowOff>
    </xdr:to>
    <xdr:sp macro="" textlink="">
      <xdr:nvSpPr>
        <xdr:cNvPr id="12422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676383</xdr:colOff>
      <xdr:row>4</xdr:row>
      <xdr:rowOff>276226</xdr:rowOff>
    </xdr:to>
    <xdr:sp macro="" textlink="">
      <xdr:nvSpPr>
        <xdr:cNvPr id="12423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42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42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43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43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43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44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44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44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44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45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45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4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45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265075</xdr:colOff>
      <xdr:row>4</xdr:row>
      <xdr:rowOff>238126</xdr:rowOff>
    </xdr:to>
    <xdr:sp macro="" textlink="">
      <xdr:nvSpPr>
        <xdr:cNvPr id="1246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179350</xdr:colOff>
      <xdr:row>4</xdr:row>
      <xdr:rowOff>276226</xdr:rowOff>
    </xdr:to>
    <xdr:sp macro="" textlink="">
      <xdr:nvSpPr>
        <xdr:cNvPr id="1246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179350</xdr:colOff>
      <xdr:row>4</xdr:row>
      <xdr:rowOff>238126</xdr:rowOff>
    </xdr:to>
    <xdr:sp macro="" textlink="">
      <xdr:nvSpPr>
        <xdr:cNvPr id="1246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179350</xdr:colOff>
      <xdr:row>4</xdr:row>
      <xdr:rowOff>238126</xdr:rowOff>
    </xdr:to>
    <xdr:sp macro="" textlink="">
      <xdr:nvSpPr>
        <xdr:cNvPr id="1246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265075</xdr:colOff>
      <xdr:row>4</xdr:row>
      <xdr:rowOff>238126</xdr:rowOff>
    </xdr:to>
    <xdr:sp macro="" textlink="">
      <xdr:nvSpPr>
        <xdr:cNvPr id="1246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179350</xdr:colOff>
      <xdr:row>4</xdr:row>
      <xdr:rowOff>276226</xdr:rowOff>
    </xdr:to>
    <xdr:sp macro="" textlink="">
      <xdr:nvSpPr>
        <xdr:cNvPr id="1246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265075</xdr:colOff>
      <xdr:row>4</xdr:row>
      <xdr:rowOff>238126</xdr:rowOff>
    </xdr:to>
    <xdr:sp macro="" textlink="">
      <xdr:nvSpPr>
        <xdr:cNvPr id="1246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255550</xdr:colOff>
      <xdr:row>4</xdr:row>
      <xdr:rowOff>276226</xdr:rowOff>
    </xdr:to>
    <xdr:sp macro="" textlink="">
      <xdr:nvSpPr>
        <xdr:cNvPr id="1246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255550</xdr:colOff>
      <xdr:row>4</xdr:row>
      <xdr:rowOff>238126</xdr:rowOff>
    </xdr:to>
    <xdr:sp macro="" textlink="">
      <xdr:nvSpPr>
        <xdr:cNvPr id="1246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255550</xdr:colOff>
      <xdr:row>4</xdr:row>
      <xdr:rowOff>238126</xdr:rowOff>
    </xdr:to>
    <xdr:sp macro="" textlink="">
      <xdr:nvSpPr>
        <xdr:cNvPr id="1246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265075</xdr:colOff>
      <xdr:row>4</xdr:row>
      <xdr:rowOff>238126</xdr:rowOff>
    </xdr:to>
    <xdr:sp macro="" textlink="">
      <xdr:nvSpPr>
        <xdr:cNvPr id="1247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255550</xdr:colOff>
      <xdr:row>4</xdr:row>
      <xdr:rowOff>276226</xdr:rowOff>
    </xdr:to>
    <xdr:sp macro="" textlink="">
      <xdr:nvSpPr>
        <xdr:cNvPr id="1247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265075</xdr:colOff>
      <xdr:row>4</xdr:row>
      <xdr:rowOff>238126</xdr:rowOff>
    </xdr:to>
    <xdr:sp macro="" textlink="">
      <xdr:nvSpPr>
        <xdr:cNvPr id="1247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179350</xdr:colOff>
      <xdr:row>4</xdr:row>
      <xdr:rowOff>276226</xdr:rowOff>
    </xdr:to>
    <xdr:sp macro="" textlink="">
      <xdr:nvSpPr>
        <xdr:cNvPr id="1247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179350</xdr:colOff>
      <xdr:row>4</xdr:row>
      <xdr:rowOff>238126</xdr:rowOff>
    </xdr:to>
    <xdr:sp macro="" textlink="">
      <xdr:nvSpPr>
        <xdr:cNvPr id="1247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179350</xdr:colOff>
      <xdr:row>4</xdr:row>
      <xdr:rowOff>238126</xdr:rowOff>
    </xdr:to>
    <xdr:sp macro="" textlink="">
      <xdr:nvSpPr>
        <xdr:cNvPr id="1247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265075</xdr:colOff>
      <xdr:row>4</xdr:row>
      <xdr:rowOff>238126</xdr:rowOff>
    </xdr:to>
    <xdr:sp macro="" textlink="">
      <xdr:nvSpPr>
        <xdr:cNvPr id="1247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179350</xdr:colOff>
      <xdr:row>4</xdr:row>
      <xdr:rowOff>276226</xdr:rowOff>
    </xdr:to>
    <xdr:sp macro="" textlink="">
      <xdr:nvSpPr>
        <xdr:cNvPr id="1247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265075</xdr:colOff>
      <xdr:row>4</xdr:row>
      <xdr:rowOff>238126</xdr:rowOff>
    </xdr:to>
    <xdr:sp macro="" textlink="">
      <xdr:nvSpPr>
        <xdr:cNvPr id="1247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255550</xdr:colOff>
      <xdr:row>4</xdr:row>
      <xdr:rowOff>276226</xdr:rowOff>
    </xdr:to>
    <xdr:sp macro="" textlink="">
      <xdr:nvSpPr>
        <xdr:cNvPr id="12479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255550</xdr:colOff>
      <xdr:row>4</xdr:row>
      <xdr:rowOff>238126</xdr:rowOff>
    </xdr:to>
    <xdr:sp macro="" textlink="">
      <xdr:nvSpPr>
        <xdr:cNvPr id="1248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255550</xdr:colOff>
      <xdr:row>4</xdr:row>
      <xdr:rowOff>238126</xdr:rowOff>
    </xdr:to>
    <xdr:sp macro="" textlink="">
      <xdr:nvSpPr>
        <xdr:cNvPr id="1248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265075</xdr:colOff>
      <xdr:row>4</xdr:row>
      <xdr:rowOff>238126</xdr:rowOff>
    </xdr:to>
    <xdr:sp macro="" textlink="">
      <xdr:nvSpPr>
        <xdr:cNvPr id="1248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255550</xdr:colOff>
      <xdr:row>4</xdr:row>
      <xdr:rowOff>276226</xdr:rowOff>
    </xdr:to>
    <xdr:sp macro="" textlink="">
      <xdr:nvSpPr>
        <xdr:cNvPr id="1248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265075</xdr:colOff>
      <xdr:row>4</xdr:row>
      <xdr:rowOff>238126</xdr:rowOff>
    </xdr:to>
    <xdr:sp macro="" textlink="">
      <xdr:nvSpPr>
        <xdr:cNvPr id="1248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179350</xdr:colOff>
      <xdr:row>4</xdr:row>
      <xdr:rowOff>276226</xdr:rowOff>
    </xdr:to>
    <xdr:sp macro="" textlink="">
      <xdr:nvSpPr>
        <xdr:cNvPr id="1248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179350</xdr:colOff>
      <xdr:row>4</xdr:row>
      <xdr:rowOff>238126</xdr:rowOff>
    </xdr:to>
    <xdr:sp macro="" textlink="">
      <xdr:nvSpPr>
        <xdr:cNvPr id="1248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179350</xdr:colOff>
      <xdr:row>4</xdr:row>
      <xdr:rowOff>238126</xdr:rowOff>
    </xdr:to>
    <xdr:sp macro="" textlink="">
      <xdr:nvSpPr>
        <xdr:cNvPr id="1248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265075</xdr:colOff>
      <xdr:row>4</xdr:row>
      <xdr:rowOff>238126</xdr:rowOff>
    </xdr:to>
    <xdr:sp macro="" textlink="">
      <xdr:nvSpPr>
        <xdr:cNvPr id="1248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179350</xdr:colOff>
      <xdr:row>4</xdr:row>
      <xdr:rowOff>276226</xdr:rowOff>
    </xdr:to>
    <xdr:sp macro="" textlink="">
      <xdr:nvSpPr>
        <xdr:cNvPr id="1248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265075</xdr:colOff>
      <xdr:row>4</xdr:row>
      <xdr:rowOff>238126</xdr:rowOff>
    </xdr:to>
    <xdr:sp macro="" textlink="">
      <xdr:nvSpPr>
        <xdr:cNvPr id="1249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255550</xdr:colOff>
      <xdr:row>4</xdr:row>
      <xdr:rowOff>276226</xdr:rowOff>
    </xdr:to>
    <xdr:sp macro="" textlink="">
      <xdr:nvSpPr>
        <xdr:cNvPr id="1249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255550</xdr:colOff>
      <xdr:row>4</xdr:row>
      <xdr:rowOff>238126</xdr:rowOff>
    </xdr:to>
    <xdr:sp macro="" textlink="">
      <xdr:nvSpPr>
        <xdr:cNvPr id="1249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255550</xdr:colOff>
      <xdr:row>4</xdr:row>
      <xdr:rowOff>238126</xdr:rowOff>
    </xdr:to>
    <xdr:sp macro="" textlink="">
      <xdr:nvSpPr>
        <xdr:cNvPr id="1249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265075</xdr:colOff>
      <xdr:row>4</xdr:row>
      <xdr:rowOff>238126</xdr:rowOff>
    </xdr:to>
    <xdr:sp macro="" textlink="">
      <xdr:nvSpPr>
        <xdr:cNvPr id="1249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49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1241742</xdr:colOff>
      <xdr:row>4</xdr:row>
      <xdr:rowOff>276226</xdr:rowOff>
    </xdr:to>
    <xdr:sp macro="" textlink="">
      <xdr:nvSpPr>
        <xdr:cNvPr id="1249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49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49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49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1241742</xdr:colOff>
      <xdr:row>4</xdr:row>
      <xdr:rowOff>276226</xdr:rowOff>
    </xdr:to>
    <xdr:sp macro="" textlink="">
      <xdr:nvSpPr>
        <xdr:cNvPr id="1250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0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1241742</xdr:colOff>
      <xdr:row>4</xdr:row>
      <xdr:rowOff>276226</xdr:rowOff>
    </xdr:to>
    <xdr:sp macro="" textlink="">
      <xdr:nvSpPr>
        <xdr:cNvPr id="1250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0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0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0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1241742</xdr:colOff>
      <xdr:row>4</xdr:row>
      <xdr:rowOff>276226</xdr:rowOff>
    </xdr:to>
    <xdr:sp macro="" textlink="">
      <xdr:nvSpPr>
        <xdr:cNvPr id="1250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0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1241742</xdr:colOff>
      <xdr:row>4</xdr:row>
      <xdr:rowOff>276226</xdr:rowOff>
    </xdr:to>
    <xdr:sp macro="" textlink="">
      <xdr:nvSpPr>
        <xdr:cNvPr id="1250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0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1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1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1241742</xdr:colOff>
      <xdr:row>4</xdr:row>
      <xdr:rowOff>276226</xdr:rowOff>
    </xdr:to>
    <xdr:sp macro="" textlink="">
      <xdr:nvSpPr>
        <xdr:cNvPr id="1251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1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1241742</xdr:colOff>
      <xdr:row>4</xdr:row>
      <xdr:rowOff>276226</xdr:rowOff>
    </xdr:to>
    <xdr:sp macro="" textlink="">
      <xdr:nvSpPr>
        <xdr:cNvPr id="1251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1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1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1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1241742</xdr:colOff>
      <xdr:row>4</xdr:row>
      <xdr:rowOff>276226</xdr:rowOff>
    </xdr:to>
    <xdr:sp macro="" textlink="">
      <xdr:nvSpPr>
        <xdr:cNvPr id="1251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1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1241742</xdr:colOff>
      <xdr:row>4</xdr:row>
      <xdr:rowOff>276226</xdr:rowOff>
    </xdr:to>
    <xdr:sp macro="" textlink="">
      <xdr:nvSpPr>
        <xdr:cNvPr id="1252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2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2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2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1241742</xdr:colOff>
      <xdr:row>4</xdr:row>
      <xdr:rowOff>276226</xdr:rowOff>
    </xdr:to>
    <xdr:sp macro="" textlink="">
      <xdr:nvSpPr>
        <xdr:cNvPr id="1252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2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1241742</xdr:colOff>
      <xdr:row>4</xdr:row>
      <xdr:rowOff>276226</xdr:rowOff>
    </xdr:to>
    <xdr:sp macro="" textlink="">
      <xdr:nvSpPr>
        <xdr:cNvPr id="1252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2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2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1241742</xdr:colOff>
      <xdr:row>4</xdr:row>
      <xdr:rowOff>238126</xdr:rowOff>
    </xdr:to>
    <xdr:sp macro="" textlink="">
      <xdr:nvSpPr>
        <xdr:cNvPr id="1252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1241742</xdr:colOff>
      <xdr:row>4</xdr:row>
      <xdr:rowOff>276226</xdr:rowOff>
    </xdr:to>
    <xdr:sp macro="" textlink="">
      <xdr:nvSpPr>
        <xdr:cNvPr id="1253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1204510</xdr:colOff>
      <xdr:row>4</xdr:row>
      <xdr:rowOff>276226</xdr:rowOff>
    </xdr:to>
    <xdr:sp macro="" textlink="">
      <xdr:nvSpPr>
        <xdr:cNvPr id="1253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3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1204510</xdr:colOff>
      <xdr:row>4</xdr:row>
      <xdr:rowOff>276226</xdr:rowOff>
    </xdr:to>
    <xdr:sp macro="" textlink="">
      <xdr:nvSpPr>
        <xdr:cNvPr id="1253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1204510</xdr:colOff>
      <xdr:row>4</xdr:row>
      <xdr:rowOff>276226</xdr:rowOff>
    </xdr:to>
    <xdr:sp macro="" textlink="">
      <xdr:nvSpPr>
        <xdr:cNvPr id="1253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4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1204510</xdr:colOff>
      <xdr:row>4</xdr:row>
      <xdr:rowOff>276226</xdr:rowOff>
    </xdr:to>
    <xdr:sp macro="" textlink="">
      <xdr:nvSpPr>
        <xdr:cNvPr id="1254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4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1204510</xdr:colOff>
      <xdr:row>4</xdr:row>
      <xdr:rowOff>276226</xdr:rowOff>
    </xdr:to>
    <xdr:sp macro="" textlink="">
      <xdr:nvSpPr>
        <xdr:cNvPr id="1254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1204510</xdr:colOff>
      <xdr:row>4</xdr:row>
      <xdr:rowOff>276226</xdr:rowOff>
    </xdr:to>
    <xdr:sp macro="" textlink="">
      <xdr:nvSpPr>
        <xdr:cNvPr id="1254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4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1204510</xdr:colOff>
      <xdr:row>4</xdr:row>
      <xdr:rowOff>276226</xdr:rowOff>
    </xdr:to>
    <xdr:sp macro="" textlink="">
      <xdr:nvSpPr>
        <xdr:cNvPr id="1255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5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1204510</xdr:colOff>
      <xdr:row>4</xdr:row>
      <xdr:rowOff>276226</xdr:rowOff>
    </xdr:to>
    <xdr:sp macro="" textlink="">
      <xdr:nvSpPr>
        <xdr:cNvPr id="1255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5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1204510</xdr:colOff>
      <xdr:row>4</xdr:row>
      <xdr:rowOff>276226</xdr:rowOff>
    </xdr:to>
    <xdr:sp macro="" textlink="">
      <xdr:nvSpPr>
        <xdr:cNvPr id="1255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1204510</xdr:colOff>
      <xdr:row>4</xdr:row>
      <xdr:rowOff>276226</xdr:rowOff>
    </xdr:to>
    <xdr:sp macro="" textlink="">
      <xdr:nvSpPr>
        <xdr:cNvPr id="1256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1204510</xdr:colOff>
      <xdr:row>4</xdr:row>
      <xdr:rowOff>276226</xdr:rowOff>
    </xdr:to>
    <xdr:sp macro="" textlink="">
      <xdr:nvSpPr>
        <xdr:cNvPr id="1256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1204510</xdr:colOff>
      <xdr:row>4</xdr:row>
      <xdr:rowOff>238126</xdr:rowOff>
    </xdr:to>
    <xdr:sp macro="" textlink="">
      <xdr:nvSpPr>
        <xdr:cNvPr id="125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1204510</xdr:colOff>
      <xdr:row>4</xdr:row>
      <xdr:rowOff>276226</xdr:rowOff>
    </xdr:to>
    <xdr:sp macro="" textlink="">
      <xdr:nvSpPr>
        <xdr:cNvPr id="1256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274602</xdr:colOff>
      <xdr:row>4</xdr:row>
      <xdr:rowOff>238126</xdr:rowOff>
    </xdr:to>
    <xdr:sp macro="" textlink="">
      <xdr:nvSpPr>
        <xdr:cNvPr id="1256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179352</xdr:colOff>
      <xdr:row>4</xdr:row>
      <xdr:rowOff>276226</xdr:rowOff>
    </xdr:to>
    <xdr:sp macro="" textlink="">
      <xdr:nvSpPr>
        <xdr:cNvPr id="1256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179352</xdr:colOff>
      <xdr:row>4</xdr:row>
      <xdr:rowOff>238126</xdr:rowOff>
    </xdr:to>
    <xdr:sp macro="" textlink="">
      <xdr:nvSpPr>
        <xdr:cNvPr id="1256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179352</xdr:colOff>
      <xdr:row>4</xdr:row>
      <xdr:rowOff>238126</xdr:rowOff>
    </xdr:to>
    <xdr:sp macro="" textlink="">
      <xdr:nvSpPr>
        <xdr:cNvPr id="1257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274602</xdr:colOff>
      <xdr:row>4</xdr:row>
      <xdr:rowOff>238126</xdr:rowOff>
    </xdr:to>
    <xdr:sp macro="" textlink="">
      <xdr:nvSpPr>
        <xdr:cNvPr id="1257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179352</xdr:colOff>
      <xdr:row>4</xdr:row>
      <xdr:rowOff>276226</xdr:rowOff>
    </xdr:to>
    <xdr:sp macro="" textlink="">
      <xdr:nvSpPr>
        <xdr:cNvPr id="1257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350802</xdr:colOff>
      <xdr:row>4</xdr:row>
      <xdr:rowOff>238126</xdr:rowOff>
    </xdr:to>
    <xdr:sp macro="" textlink="">
      <xdr:nvSpPr>
        <xdr:cNvPr id="12573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255552</xdr:colOff>
      <xdr:row>4</xdr:row>
      <xdr:rowOff>276226</xdr:rowOff>
    </xdr:to>
    <xdr:sp macro="" textlink="">
      <xdr:nvSpPr>
        <xdr:cNvPr id="1257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255552</xdr:colOff>
      <xdr:row>4</xdr:row>
      <xdr:rowOff>238126</xdr:rowOff>
    </xdr:to>
    <xdr:sp macro="" textlink="">
      <xdr:nvSpPr>
        <xdr:cNvPr id="1257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255552</xdr:colOff>
      <xdr:row>4</xdr:row>
      <xdr:rowOff>238126</xdr:rowOff>
    </xdr:to>
    <xdr:sp macro="" textlink="">
      <xdr:nvSpPr>
        <xdr:cNvPr id="1257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350802</xdr:colOff>
      <xdr:row>4</xdr:row>
      <xdr:rowOff>238126</xdr:rowOff>
    </xdr:to>
    <xdr:sp macro="" textlink="">
      <xdr:nvSpPr>
        <xdr:cNvPr id="12577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255552</xdr:colOff>
      <xdr:row>4</xdr:row>
      <xdr:rowOff>276226</xdr:rowOff>
    </xdr:to>
    <xdr:sp macro="" textlink="">
      <xdr:nvSpPr>
        <xdr:cNvPr id="1257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274602</xdr:colOff>
      <xdr:row>4</xdr:row>
      <xdr:rowOff>238126</xdr:rowOff>
    </xdr:to>
    <xdr:sp macro="" textlink="">
      <xdr:nvSpPr>
        <xdr:cNvPr id="1257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179352</xdr:colOff>
      <xdr:row>4</xdr:row>
      <xdr:rowOff>276226</xdr:rowOff>
    </xdr:to>
    <xdr:sp macro="" textlink="">
      <xdr:nvSpPr>
        <xdr:cNvPr id="1258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179352</xdr:colOff>
      <xdr:row>4</xdr:row>
      <xdr:rowOff>238126</xdr:rowOff>
    </xdr:to>
    <xdr:sp macro="" textlink="">
      <xdr:nvSpPr>
        <xdr:cNvPr id="1258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179352</xdr:colOff>
      <xdr:row>4</xdr:row>
      <xdr:rowOff>238126</xdr:rowOff>
    </xdr:to>
    <xdr:sp macro="" textlink="">
      <xdr:nvSpPr>
        <xdr:cNvPr id="1258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274602</xdr:colOff>
      <xdr:row>4</xdr:row>
      <xdr:rowOff>238126</xdr:rowOff>
    </xdr:to>
    <xdr:sp macro="" textlink="">
      <xdr:nvSpPr>
        <xdr:cNvPr id="1258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179352</xdr:colOff>
      <xdr:row>4</xdr:row>
      <xdr:rowOff>276226</xdr:rowOff>
    </xdr:to>
    <xdr:sp macro="" textlink="">
      <xdr:nvSpPr>
        <xdr:cNvPr id="1258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350802</xdr:colOff>
      <xdr:row>4</xdr:row>
      <xdr:rowOff>238126</xdr:rowOff>
    </xdr:to>
    <xdr:sp macro="" textlink="">
      <xdr:nvSpPr>
        <xdr:cNvPr id="12585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255552</xdr:colOff>
      <xdr:row>4</xdr:row>
      <xdr:rowOff>276226</xdr:rowOff>
    </xdr:to>
    <xdr:sp macro="" textlink="">
      <xdr:nvSpPr>
        <xdr:cNvPr id="1258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255552</xdr:colOff>
      <xdr:row>4</xdr:row>
      <xdr:rowOff>238126</xdr:rowOff>
    </xdr:to>
    <xdr:sp macro="" textlink="">
      <xdr:nvSpPr>
        <xdr:cNvPr id="1258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255552</xdr:colOff>
      <xdr:row>4</xdr:row>
      <xdr:rowOff>238126</xdr:rowOff>
    </xdr:to>
    <xdr:sp macro="" textlink="">
      <xdr:nvSpPr>
        <xdr:cNvPr id="1258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350802</xdr:colOff>
      <xdr:row>4</xdr:row>
      <xdr:rowOff>238126</xdr:rowOff>
    </xdr:to>
    <xdr:sp macro="" textlink="">
      <xdr:nvSpPr>
        <xdr:cNvPr id="1258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255552</xdr:colOff>
      <xdr:row>4</xdr:row>
      <xdr:rowOff>276226</xdr:rowOff>
    </xdr:to>
    <xdr:sp macro="" textlink="">
      <xdr:nvSpPr>
        <xdr:cNvPr id="1259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274602</xdr:colOff>
      <xdr:row>4</xdr:row>
      <xdr:rowOff>238126</xdr:rowOff>
    </xdr:to>
    <xdr:sp macro="" textlink="">
      <xdr:nvSpPr>
        <xdr:cNvPr id="1259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179352</xdr:colOff>
      <xdr:row>4</xdr:row>
      <xdr:rowOff>276226</xdr:rowOff>
    </xdr:to>
    <xdr:sp macro="" textlink="">
      <xdr:nvSpPr>
        <xdr:cNvPr id="1259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179352</xdr:colOff>
      <xdr:row>4</xdr:row>
      <xdr:rowOff>238126</xdr:rowOff>
    </xdr:to>
    <xdr:sp macro="" textlink="">
      <xdr:nvSpPr>
        <xdr:cNvPr id="1259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179352</xdr:colOff>
      <xdr:row>4</xdr:row>
      <xdr:rowOff>238126</xdr:rowOff>
    </xdr:to>
    <xdr:sp macro="" textlink="">
      <xdr:nvSpPr>
        <xdr:cNvPr id="1259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274602</xdr:colOff>
      <xdr:row>4</xdr:row>
      <xdr:rowOff>238126</xdr:rowOff>
    </xdr:to>
    <xdr:sp macro="" textlink="">
      <xdr:nvSpPr>
        <xdr:cNvPr id="1259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49953</xdr:colOff>
      <xdr:row>4</xdr:row>
      <xdr:rowOff>284852</xdr:rowOff>
    </xdr:to>
    <xdr:sp macro="" textlink="">
      <xdr:nvSpPr>
        <xdr:cNvPr id="12596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350802</xdr:colOff>
      <xdr:row>4</xdr:row>
      <xdr:rowOff>238126</xdr:rowOff>
    </xdr:to>
    <xdr:sp macro="" textlink="">
      <xdr:nvSpPr>
        <xdr:cNvPr id="12597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255552</xdr:colOff>
      <xdr:row>4</xdr:row>
      <xdr:rowOff>276226</xdr:rowOff>
    </xdr:to>
    <xdr:sp macro="" textlink="">
      <xdr:nvSpPr>
        <xdr:cNvPr id="1259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5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60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60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60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61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61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61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61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62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62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62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63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1204509</xdr:colOff>
      <xdr:row>4</xdr:row>
      <xdr:rowOff>238126</xdr:rowOff>
    </xdr:to>
    <xdr:sp macro="" textlink="">
      <xdr:nvSpPr>
        <xdr:cNvPr id="126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1204509</xdr:colOff>
      <xdr:row>4</xdr:row>
      <xdr:rowOff>276226</xdr:rowOff>
    </xdr:to>
    <xdr:sp macro="" textlink="">
      <xdr:nvSpPr>
        <xdr:cNvPr id="1263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66784</xdr:colOff>
      <xdr:row>4</xdr:row>
      <xdr:rowOff>238126</xdr:rowOff>
    </xdr:to>
    <xdr:sp macro="" textlink="">
      <xdr:nvSpPr>
        <xdr:cNvPr id="12635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1221691</xdr:colOff>
      <xdr:row>4</xdr:row>
      <xdr:rowOff>276226</xdr:rowOff>
    </xdr:to>
    <xdr:sp macro="" textlink="">
      <xdr:nvSpPr>
        <xdr:cNvPr id="1263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1221691</xdr:colOff>
      <xdr:row>4</xdr:row>
      <xdr:rowOff>238126</xdr:rowOff>
    </xdr:to>
    <xdr:sp macro="" textlink="">
      <xdr:nvSpPr>
        <xdr:cNvPr id="1263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1221691</xdr:colOff>
      <xdr:row>4</xdr:row>
      <xdr:rowOff>238126</xdr:rowOff>
    </xdr:to>
    <xdr:sp macro="" textlink="">
      <xdr:nvSpPr>
        <xdr:cNvPr id="1263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66784</xdr:colOff>
      <xdr:row>4</xdr:row>
      <xdr:rowOff>238126</xdr:rowOff>
    </xdr:to>
    <xdr:sp macro="" textlink="">
      <xdr:nvSpPr>
        <xdr:cNvPr id="12639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1221691</xdr:colOff>
      <xdr:row>4</xdr:row>
      <xdr:rowOff>276226</xdr:rowOff>
    </xdr:to>
    <xdr:sp macro="" textlink="">
      <xdr:nvSpPr>
        <xdr:cNvPr id="1264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142984</xdr:colOff>
      <xdr:row>4</xdr:row>
      <xdr:rowOff>238126</xdr:rowOff>
    </xdr:to>
    <xdr:sp macro="" textlink="">
      <xdr:nvSpPr>
        <xdr:cNvPr id="12641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47734</xdr:colOff>
      <xdr:row>4</xdr:row>
      <xdr:rowOff>276226</xdr:rowOff>
    </xdr:to>
    <xdr:sp macro="" textlink="">
      <xdr:nvSpPr>
        <xdr:cNvPr id="12642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47734</xdr:colOff>
      <xdr:row>4</xdr:row>
      <xdr:rowOff>238126</xdr:rowOff>
    </xdr:to>
    <xdr:sp macro="" textlink="">
      <xdr:nvSpPr>
        <xdr:cNvPr id="12643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47734</xdr:colOff>
      <xdr:row>4</xdr:row>
      <xdr:rowOff>238126</xdr:rowOff>
    </xdr:to>
    <xdr:sp macro="" textlink="">
      <xdr:nvSpPr>
        <xdr:cNvPr id="12644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142984</xdr:colOff>
      <xdr:row>4</xdr:row>
      <xdr:rowOff>238126</xdr:rowOff>
    </xdr:to>
    <xdr:sp macro="" textlink="">
      <xdr:nvSpPr>
        <xdr:cNvPr id="12645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47734</xdr:colOff>
      <xdr:row>4</xdr:row>
      <xdr:rowOff>276226</xdr:rowOff>
    </xdr:to>
    <xdr:sp macro="" textlink="">
      <xdr:nvSpPr>
        <xdr:cNvPr id="12646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66784</xdr:colOff>
      <xdr:row>4</xdr:row>
      <xdr:rowOff>238126</xdr:rowOff>
    </xdr:to>
    <xdr:sp macro="" textlink="">
      <xdr:nvSpPr>
        <xdr:cNvPr id="12647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1221691</xdr:colOff>
      <xdr:row>4</xdr:row>
      <xdr:rowOff>276226</xdr:rowOff>
    </xdr:to>
    <xdr:sp macro="" textlink="">
      <xdr:nvSpPr>
        <xdr:cNvPr id="12648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1221691</xdr:colOff>
      <xdr:row>4</xdr:row>
      <xdr:rowOff>238126</xdr:rowOff>
    </xdr:to>
    <xdr:sp macro="" textlink="">
      <xdr:nvSpPr>
        <xdr:cNvPr id="1264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1221691</xdr:colOff>
      <xdr:row>4</xdr:row>
      <xdr:rowOff>238126</xdr:rowOff>
    </xdr:to>
    <xdr:sp macro="" textlink="">
      <xdr:nvSpPr>
        <xdr:cNvPr id="12650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66784</xdr:colOff>
      <xdr:row>4</xdr:row>
      <xdr:rowOff>238126</xdr:rowOff>
    </xdr:to>
    <xdr:sp macro="" textlink="">
      <xdr:nvSpPr>
        <xdr:cNvPr id="1265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1221691</xdr:colOff>
      <xdr:row>4</xdr:row>
      <xdr:rowOff>276226</xdr:rowOff>
    </xdr:to>
    <xdr:sp macro="" textlink="">
      <xdr:nvSpPr>
        <xdr:cNvPr id="1265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142984</xdr:colOff>
      <xdr:row>4</xdr:row>
      <xdr:rowOff>238126</xdr:rowOff>
    </xdr:to>
    <xdr:sp macro="" textlink="">
      <xdr:nvSpPr>
        <xdr:cNvPr id="12653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47734</xdr:colOff>
      <xdr:row>4</xdr:row>
      <xdr:rowOff>276226</xdr:rowOff>
    </xdr:to>
    <xdr:sp macro="" textlink="">
      <xdr:nvSpPr>
        <xdr:cNvPr id="12654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47734</xdr:colOff>
      <xdr:row>4</xdr:row>
      <xdr:rowOff>238126</xdr:rowOff>
    </xdr:to>
    <xdr:sp macro="" textlink="">
      <xdr:nvSpPr>
        <xdr:cNvPr id="12655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47734</xdr:colOff>
      <xdr:row>4</xdr:row>
      <xdr:rowOff>238126</xdr:rowOff>
    </xdr:to>
    <xdr:sp macro="" textlink="">
      <xdr:nvSpPr>
        <xdr:cNvPr id="12656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142984</xdr:colOff>
      <xdr:row>4</xdr:row>
      <xdr:rowOff>238126</xdr:rowOff>
    </xdr:to>
    <xdr:sp macro="" textlink="">
      <xdr:nvSpPr>
        <xdr:cNvPr id="12657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47734</xdr:colOff>
      <xdr:row>4</xdr:row>
      <xdr:rowOff>276226</xdr:rowOff>
    </xdr:to>
    <xdr:sp macro="" textlink="">
      <xdr:nvSpPr>
        <xdr:cNvPr id="12658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66784</xdr:colOff>
      <xdr:row>4</xdr:row>
      <xdr:rowOff>238126</xdr:rowOff>
    </xdr:to>
    <xdr:sp macro="" textlink="">
      <xdr:nvSpPr>
        <xdr:cNvPr id="12659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1221691</xdr:colOff>
      <xdr:row>4</xdr:row>
      <xdr:rowOff>276226</xdr:rowOff>
    </xdr:to>
    <xdr:sp macro="" textlink="">
      <xdr:nvSpPr>
        <xdr:cNvPr id="1266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1221691</xdr:colOff>
      <xdr:row>4</xdr:row>
      <xdr:rowOff>238126</xdr:rowOff>
    </xdr:to>
    <xdr:sp macro="" textlink="">
      <xdr:nvSpPr>
        <xdr:cNvPr id="1266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1221691</xdr:colOff>
      <xdr:row>4</xdr:row>
      <xdr:rowOff>238126</xdr:rowOff>
    </xdr:to>
    <xdr:sp macro="" textlink="">
      <xdr:nvSpPr>
        <xdr:cNvPr id="1266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1221691</xdr:colOff>
      <xdr:row>4</xdr:row>
      <xdr:rowOff>276226</xdr:rowOff>
    </xdr:to>
    <xdr:sp macro="" textlink="">
      <xdr:nvSpPr>
        <xdr:cNvPr id="1266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142984</xdr:colOff>
      <xdr:row>4</xdr:row>
      <xdr:rowOff>238126</xdr:rowOff>
    </xdr:to>
    <xdr:sp macro="" textlink="">
      <xdr:nvSpPr>
        <xdr:cNvPr id="12664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25</xdr:col>
      <xdr:colOff>47734</xdr:colOff>
      <xdr:row>4</xdr:row>
      <xdr:rowOff>276226</xdr:rowOff>
    </xdr:to>
    <xdr:sp macro="" textlink="">
      <xdr:nvSpPr>
        <xdr:cNvPr id="12665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47734</xdr:colOff>
      <xdr:row>4</xdr:row>
      <xdr:rowOff>238126</xdr:rowOff>
    </xdr:to>
    <xdr:sp macro="" textlink="">
      <xdr:nvSpPr>
        <xdr:cNvPr id="12666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6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910070</xdr:colOff>
      <xdr:row>4</xdr:row>
      <xdr:rowOff>276226</xdr:rowOff>
    </xdr:to>
    <xdr:sp macro="" textlink="">
      <xdr:nvSpPr>
        <xdr:cNvPr id="1266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6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7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7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910070</xdr:colOff>
      <xdr:row>4</xdr:row>
      <xdr:rowOff>276226</xdr:rowOff>
    </xdr:to>
    <xdr:sp macro="" textlink="">
      <xdr:nvSpPr>
        <xdr:cNvPr id="1267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7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910070</xdr:colOff>
      <xdr:row>4</xdr:row>
      <xdr:rowOff>276226</xdr:rowOff>
    </xdr:to>
    <xdr:sp macro="" textlink="">
      <xdr:nvSpPr>
        <xdr:cNvPr id="1267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7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7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7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910070</xdr:colOff>
      <xdr:row>4</xdr:row>
      <xdr:rowOff>276226</xdr:rowOff>
    </xdr:to>
    <xdr:sp macro="" textlink="">
      <xdr:nvSpPr>
        <xdr:cNvPr id="1267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7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910070</xdr:colOff>
      <xdr:row>4</xdr:row>
      <xdr:rowOff>276226</xdr:rowOff>
    </xdr:to>
    <xdr:sp macro="" textlink="">
      <xdr:nvSpPr>
        <xdr:cNvPr id="1268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8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8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8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910070</xdr:colOff>
      <xdr:row>4</xdr:row>
      <xdr:rowOff>276226</xdr:rowOff>
    </xdr:to>
    <xdr:sp macro="" textlink="">
      <xdr:nvSpPr>
        <xdr:cNvPr id="1268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8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910070</xdr:colOff>
      <xdr:row>4</xdr:row>
      <xdr:rowOff>276226</xdr:rowOff>
    </xdr:to>
    <xdr:sp macro="" textlink="">
      <xdr:nvSpPr>
        <xdr:cNvPr id="1268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8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8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8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910070</xdr:colOff>
      <xdr:row>4</xdr:row>
      <xdr:rowOff>276226</xdr:rowOff>
    </xdr:to>
    <xdr:sp macro="" textlink="">
      <xdr:nvSpPr>
        <xdr:cNvPr id="1269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9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910070</xdr:colOff>
      <xdr:row>4</xdr:row>
      <xdr:rowOff>276226</xdr:rowOff>
    </xdr:to>
    <xdr:sp macro="" textlink="">
      <xdr:nvSpPr>
        <xdr:cNvPr id="1269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9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9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9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910070</xdr:colOff>
      <xdr:row>4</xdr:row>
      <xdr:rowOff>276226</xdr:rowOff>
    </xdr:to>
    <xdr:sp macro="" textlink="">
      <xdr:nvSpPr>
        <xdr:cNvPr id="1269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9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910070</xdr:colOff>
      <xdr:row>4</xdr:row>
      <xdr:rowOff>276226</xdr:rowOff>
    </xdr:to>
    <xdr:sp macro="" textlink="">
      <xdr:nvSpPr>
        <xdr:cNvPr id="1269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69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910070</xdr:colOff>
      <xdr:row>4</xdr:row>
      <xdr:rowOff>238126</xdr:rowOff>
    </xdr:to>
    <xdr:sp macro="" textlink="">
      <xdr:nvSpPr>
        <xdr:cNvPr id="1270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1202639</xdr:colOff>
      <xdr:row>4</xdr:row>
      <xdr:rowOff>238126</xdr:rowOff>
    </xdr:to>
    <xdr:sp macro="" textlink="">
      <xdr:nvSpPr>
        <xdr:cNvPr id="127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1126439</xdr:colOff>
      <xdr:row>4</xdr:row>
      <xdr:rowOff>276226</xdr:rowOff>
    </xdr:to>
    <xdr:sp macro="" textlink="">
      <xdr:nvSpPr>
        <xdr:cNvPr id="1270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1126439</xdr:colOff>
      <xdr:row>4</xdr:row>
      <xdr:rowOff>238126</xdr:rowOff>
    </xdr:to>
    <xdr:sp macro="" textlink="">
      <xdr:nvSpPr>
        <xdr:cNvPr id="1270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1126439</xdr:colOff>
      <xdr:row>4</xdr:row>
      <xdr:rowOff>238126</xdr:rowOff>
    </xdr:to>
    <xdr:sp macro="" textlink="">
      <xdr:nvSpPr>
        <xdr:cNvPr id="1270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1202639</xdr:colOff>
      <xdr:row>4</xdr:row>
      <xdr:rowOff>238126</xdr:rowOff>
    </xdr:to>
    <xdr:sp macro="" textlink="">
      <xdr:nvSpPr>
        <xdr:cNvPr id="127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1126439</xdr:colOff>
      <xdr:row>4</xdr:row>
      <xdr:rowOff>276226</xdr:rowOff>
    </xdr:to>
    <xdr:sp macro="" textlink="">
      <xdr:nvSpPr>
        <xdr:cNvPr id="1270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1202639</xdr:colOff>
      <xdr:row>4</xdr:row>
      <xdr:rowOff>238126</xdr:rowOff>
    </xdr:to>
    <xdr:sp macro="" textlink="">
      <xdr:nvSpPr>
        <xdr:cNvPr id="127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1202639</xdr:colOff>
      <xdr:row>4</xdr:row>
      <xdr:rowOff>276226</xdr:rowOff>
    </xdr:to>
    <xdr:sp macro="" textlink="">
      <xdr:nvSpPr>
        <xdr:cNvPr id="12708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1202639</xdr:colOff>
      <xdr:row>4</xdr:row>
      <xdr:rowOff>238126</xdr:rowOff>
    </xdr:to>
    <xdr:sp macro="" textlink="">
      <xdr:nvSpPr>
        <xdr:cNvPr id="127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1202639</xdr:colOff>
      <xdr:row>4</xdr:row>
      <xdr:rowOff>238126</xdr:rowOff>
    </xdr:to>
    <xdr:sp macro="" textlink="">
      <xdr:nvSpPr>
        <xdr:cNvPr id="127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1202639</xdr:colOff>
      <xdr:row>4</xdr:row>
      <xdr:rowOff>238126</xdr:rowOff>
    </xdr:to>
    <xdr:sp macro="" textlink="">
      <xdr:nvSpPr>
        <xdr:cNvPr id="127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1202639</xdr:colOff>
      <xdr:row>4</xdr:row>
      <xdr:rowOff>276226</xdr:rowOff>
    </xdr:to>
    <xdr:sp macro="" textlink="">
      <xdr:nvSpPr>
        <xdr:cNvPr id="12712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1202639</xdr:colOff>
      <xdr:row>4</xdr:row>
      <xdr:rowOff>238126</xdr:rowOff>
    </xdr:to>
    <xdr:sp macro="" textlink="">
      <xdr:nvSpPr>
        <xdr:cNvPr id="127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1126439</xdr:colOff>
      <xdr:row>4</xdr:row>
      <xdr:rowOff>276226</xdr:rowOff>
    </xdr:to>
    <xdr:sp macro="" textlink="">
      <xdr:nvSpPr>
        <xdr:cNvPr id="1271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1126439</xdr:colOff>
      <xdr:row>4</xdr:row>
      <xdr:rowOff>238126</xdr:rowOff>
    </xdr:to>
    <xdr:sp macro="" textlink="">
      <xdr:nvSpPr>
        <xdr:cNvPr id="1271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1126439</xdr:colOff>
      <xdr:row>4</xdr:row>
      <xdr:rowOff>238126</xdr:rowOff>
    </xdr:to>
    <xdr:sp macro="" textlink="">
      <xdr:nvSpPr>
        <xdr:cNvPr id="12716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1202639</xdr:colOff>
      <xdr:row>4</xdr:row>
      <xdr:rowOff>238126</xdr:rowOff>
    </xdr:to>
    <xdr:sp macro="" textlink="">
      <xdr:nvSpPr>
        <xdr:cNvPr id="127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1126439</xdr:colOff>
      <xdr:row>4</xdr:row>
      <xdr:rowOff>276226</xdr:rowOff>
    </xdr:to>
    <xdr:sp macro="" textlink="">
      <xdr:nvSpPr>
        <xdr:cNvPr id="1271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1202639</xdr:colOff>
      <xdr:row>4</xdr:row>
      <xdr:rowOff>238126</xdr:rowOff>
    </xdr:to>
    <xdr:sp macro="" textlink="">
      <xdr:nvSpPr>
        <xdr:cNvPr id="127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1202639</xdr:colOff>
      <xdr:row>4</xdr:row>
      <xdr:rowOff>276226</xdr:rowOff>
    </xdr:to>
    <xdr:sp macro="" textlink="">
      <xdr:nvSpPr>
        <xdr:cNvPr id="12720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1202639</xdr:colOff>
      <xdr:row>4</xdr:row>
      <xdr:rowOff>238126</xdr:rowOff>
    </xdr:to>
    <xdr:sp macro="" textlink="">
      <xdr:nvSpPr>
        <xdr:cNvPr id="127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1202639</xdr:colOff>
      <xdr:row>4</xdr:row>
      <xdr:rowOff>238126</xdr:rowOff>
    </xdr:to>
    <xdr:sp macro="" textlink="">
      <xdr:nvSpPr>
        <xdr:cNvPr id="127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1202639</xdr:colOff>
      <xdr:row>4</xdr:row>
      <xdr:rowOff>238126</xdr:rowOff>
    </xdr:to>
    <xdr:sp macro="" textlink="">
      <xdr:nvSpPr>
        <xdr:cNvPr id="127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1202639</xdr:colOff>
      <xdr:row>4</xdr:row>
      <xdr:rowOff>276226</xdr:rowOff>
    </xdr:to>
    <xdr:sp macro="" textlink="">
      <xdr:nvSpPr>
        <xdr:cNvPr id="12724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1202639</xdr:colOff>
      <xdr:row>4</xdr:row>
      <xdr:rowOff>238126</xdr:rowOff>
    </xdr:to>
    <xdr:sp macro="" textlink="">
      <xdr:nvSpPr>
        <xdr:cNvPr id="127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1126439</xdr:colOff>
      <xdr:row>4</xdr:row>
      <xdr:rowOff>276226</xdr:rowOff>
    </xdr:to>
    <xdr:sp macro="" textlink="">
      <xdr:nvSpPr>
        <xdr:cNvPr id="1272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1126439</xdr:colOff>
      <xdr:row>4</xdr:row>
      <xdr:rowOff>238126</xdr:rowOff>
    </xdr:to>
    <xdr:sp macro="" textlink="">
      <xdr:nvSpPr>
        <xdr:cNvPr id="1272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1126439</xdr:colOff>
      <xdr:row>4</xdr:row>
      <xdr:rowOff>238126</xdr:rowOff>
    </xdr:to>
    <xdr:sp macro="" textlink="">
      <xdr:nvSpPr>
        <xdr:cNvPr id="1272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1202639</xdr:colOff>
      <xdr:row>4</xdr:row>
      <xdr:rowOff>238126</xdr:rowOff>
    </xdr:to>
    <xdr:sp macro="" textlink="">
      <xdr:nvSpPr>
        <xdr:cNvPr id="127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1126439</xdr:colOff>
      <xdr:row>4</xdr:row>
      <xdr:rowOff>276226</xdr:rowOff>
    </xdr:to>
    <xdr:sp macro="" textlink="">
      <xdr:nvSpPr>
        <xdr:cNvPr id="1273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303901</xdr:rowOff>
    </xdr:from>
    <xdr:to>
      <xdr:col>25</xdr:col>
      <xdr:colOff>49952</xdr:colOff>
      <xdr:row>4</xdr:row>
      <xdr:rowOff>284852</xdr:rowOff>
    </xdr:to>
    <xdr:sp macro="" textlink="">
      <xdr:nvSpPr>
        <xdr:cNvPr id="12731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3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476498</xdr:colOff>
      <xdr:row>4</xdr:row>
      <xdr:rowOff>276226</xdr:rowOff>
    </xdr:to>
    <xdr:sp macro="" textlink="">
      <xdr:nvSpPr>
        <xdr:cNvPr id="1273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3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3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3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476498</xdr:colOff>
      <xdr:row>4</xdr:row>
      <xdr:rowOff>276226</xdr:rowOff>
    </xdr:to>
    <xdr:sp macro="" textlink="">
      <xdr:nvSpPr>
        <xdr:cNvPr id="1273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3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476498</xdr:colOff>
      <xdr:row>4</xdr:row>
      <xdr:rowOff>276226</xdr:rowOff>
    </xdr:to>
    <xdr:sp macro="" textlink="">
      <xdr:nvSpPr>
        <xdr:cNvPr id="1273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4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4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4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476498</xdr:colOff>
      <xdr:row>4</xdr:row>
      <xdr:rowOff>276226</xdr:rowOff>
    </xdr:to>
    <xdr:sp macro="" textlink="">
      <xdr:nvSpPr>
        <xdr:cNvPr id="1274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4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476498</xdr:colOff>
      <xdr:row>4</xdr:row>
      <xdr:rowOff>276226</xdr:rowOff>
    </xdr:to>
    <xdr:sp macro="" textlink="">
      <xdr:nvSpPr>
        <xdr:cNvPr id="1274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4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4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4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476498</xdr:colOff>
      <xdr:row>4</xdr:row>
      <xdr:rowOff>276226</xdr:rowOff>
    </xdr:to>
    <xdr:sp macro="" textlink="">
      <xdr:nvSpPr>
        <xdr:cNvPr id="1274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5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476498</xdr:colOff>
      <xdr:row>4</xdr:row>
      <xdr:rowOff>276226</xdr:rowOff>
    </xdr:to>
    <xdr:sp macro="" textlink="">
      <xdr:nvSpPr>
        <xdr:cNvPr id="1275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5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5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5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476498</xdr:colOff>
      <xdr:row>4</xdr:row>
      <xdr:rowOff>276226</xdr:rowOff>
    </xdr:to>
    <xdr:sp macro="" textlink="">
      <xdr:nvSpPr>
        <xdr:cNvPr id="1275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5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476498</xdr:colOff>
      <xdr:row>4</xdr:row>
      <xdr:rowOff>276226</xdr:rowOff>
    </xdr:to>
    <xdr:sp macro="" textlink="">
      <xdr:nvSpPr>
        <xdr:cNvPr id="1275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5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5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6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476498</xdr:colOff>
      <xdr:row>4</xdr:row>
      <xdr:rowOff>276226</xdr:rowOff>
    </xdr:to>
    <xdr:sp macro="" textlink="">
      <xdr:nvSpPr>
        <xdr:cNvPr id="1276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6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476498</xdr:colOff>
      <xdr:row>4</xdr:row>
      <xdr:rowOff>276226</xdr:rowOff>
    </xdr:to>
    <xdr:sp macro="" textlink="">
      <xdr:nvSpPr>
        <xdr:cNvPr id="1276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6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6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476498</xdr:colOff>
      <xdr:row>4</xdr:row>
      <xdr:rowOff>238126</xdr:rowOff>
    </xdr:to>
    <xdr:sp macro="" textlink="">
      <xdr:nvSpPr>
        <xdr:cNvPr id="127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476498</xdr:colOff>
      <xdr:row>4</xdr:row>
      <xdr:rowOff>276226</xdr:rowOff>
    </xdr:to>
    <xdr:sp macro="" textlink="">
      <xdr:nvSpPr>
        <xdr:cNvPr id="1276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933804</xdr:colOff>
      <xdr:row>4</xdr:row>
      <xdr:rowOff>238126</xdr:rowOff>
    </xdr:to>
    <xdr:sp macro="" textlink="">
      <xdr:nvSpPr>
        <xdr:cNvPr id="12768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808003</xdr:colOff>
      <xdr:row>4</xdr:row>
      <xdr:rowOff>276226</xdr:rowOff>
    </xdr:to>
    <xdr:sp macro="" textlink="">
      <xdr:nvSpPr>
        <xdr:cNvPr id="12769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808003</xdr:colOff>
      <xdr:row>4</xdr:row>
      <xdr:rowOff>238126</xdr:rowOff>
    </xdr:to>
    <xdr:sp macro="" textlink="">
      <xdr:nvSpPr>
        <xdr:cNvPr id="12770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808003</xdr:colOff>
      <xdr:row>4</xdr:row>
      <xdr:rowOff>238126</xdr:rowOff>
    </xdr:to>
    <xdr:sp macro="" textlink="">
      <xdr:nvSpPr>
        <xdr:cNvPr id="12771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933804</xdr:colOff>
      <xdr:row>4</xdr:row>
      <xdr:rowOff>238126</xdr:rowOff>
    </xdr:to>
    <xdr:sp macro="" textlink="">
      <xdr:nvSpPr>
        <xdr:cNvPr id="1277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808003</xdr:colOff>
      <xdr:row>4</xdr:row>
      <xdr:rowOff>276226</xdr:rowOff>
    </xdr:to>
    <xdr:sp macro="" textlink="">
      <xdr:nvSpPr>
        <xdr:cNvPr id="12773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964407</xdr:colOff>
      <xdr:row>4</xdr:row>
      <xdr:rowOff>238126</xdr:rowOff>
    </xdr:to>
    <xdr:sp macro="" textlink="">
      <xdr:nvSpPr>
        <xdr:cNvPr id="12774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914754</xdr:colOff>
      <xdr:row>4</xdr:row>
      <xdr:rowOff>276226</xdr:rowOff>
    </xdr:to>
    <xdr:sp macro="" textlink="">
      <xdr:nvSpPr>
        <xdr:cNvPr id="12775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914754</xdr:colOff>
      <xdr:row>4</xdr:row>
      <xdr:rowOff>238126</xdr:rowOff>
    </xdr:to>
    <xdr:sp macro="" textlink="">
      <xdr:nvSpPr>
        <xdr:cNvPr id="12776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914754</xdr:colOff>
      <xdr:row>4</xdr:row>
      <xdr:rowOff>238126</xdr:rowOff>
    </xdr:to>
    <xdr:sp macro="" textlink="">
      <xdr:nvSpPr>
        <xdr:cNvPr id="12777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964407</xdr:colOff>
      <xdr:row>4</xdr:row>
      <xdr:rowOff>238126</xdr:rowOff>
    </xdr:to>
    <xdr:sp macro="" textlink="">
      <xdr:nvSpPr>
        <xdr:cNvPr id="12778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914754</xdr:colOff>
      <xdr:row>4</xdr:row>
      <xdr:rowOff>276226</xdr:rowOff>
    </xdr:to>
    <xdr:sp macro="" textlink="">
      <xdr:nvSpPr>
        <xdr:cNvPr id="12779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933804</xdr:colOff>
      <xdr:row>4</xdr:row>
      <xdr:rowOff>238126</xdr:rowOff>
    </xdr:to>
    <xdr:sp macro="" textlink="">
      <xdr:nvSpPr>
        <xdr:cNvPr id="12780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808003</xdr:colOff>
      <xdr:row>4</xdr:row>
      <xdr:rowOff>276226</xdr:rowOff>
    </xdr:to>
    <xdr:sp macro="" textlink="">
      <xdr:nvSpPr>
        <xdr:cNvPr id="12781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808003</xdr:colOff>
      <xdr:row>4</xdr:row>
      <xdr:rowOff>238126</xdr:rowOff>
    </xdr:to>
    <xdr:sp macro="" textlink="">
      <xdr:nvSpPr>
        <xdr:cNvPr id="12782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808003</xdr:colOff>
      <xdr:row>4</xdr:row>
      <xdr:rowOff>238126</xdr:rowOff>
    </xdr:to>
    <xdr:sp macro="" textlink="">
      <xdr:nvSpPr>
        <xdr:cNvPr id="12783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933804</xdr:colOff>
      <xdr:row>4</xdr:row>
      <xdr:rowOff>238126</xdr:rowOff>
    </xdr:to>
    <xdr:sp macro="" textlink="">
      <xdr:nvSpPr>
        <xdr:cNvPr id="1278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808003</xdr:colOff>
      <xdr:row>4</xdr:row>
      <xdr:rowOff>276226</xdr:rowOff>
    </xdr:to>
    <xdr:sp macro="" textlink="">
      <xdr:nvSpPr>
        <xdr:cNvPr id="12785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964407</xdr:colOff>
      <xdr:row>4</xdr:row>
      <xdr:rowOff>238126</xdr:rowOff>
    </xdr:to>
    <xdr:sp macro="" textlink="">
      <xdr:nvSpPr>
        <xdr:cNvPr id="12786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914754</xdr:colOff>
      <xdr:row>4</xdr:row>
      <xdr:rowOff>276226</xdr:rowOff>
    </xdr:to>
    <xdr:sp macro="" textlink="">
      <xdr:nvSpPr>
        <xdr:cNvPr id="12787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914754</xdr:colOff>
      <xdr:row>4</xdr:row>
      <xdr:rowOff>238126</xdr:rowOff>
    </xdr:to>
    <xdr:sp macro="" textlink="">
      <xdr:nvSpPr>
        <xdr:cNvPr id="12788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914754</xdr:colOff>
      <xdr:row>4</xdr:row>
      <xdr:rowOff>238126</xdr:rowOff>
    </xdr:to>
    <xdr:sp macro="" textlink="">
      <xdr:nvSpPr>
        <xdr:cNvPr id="12789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964407</xdr:colOff>
      <xdr:row>4</xdr:row>
      <xdr:rowOff>238126</xdr:rowOff>
    </xdr:to>
    <xdr:sp macro="" textlink="">
      <xdr:nvSpPr>
        <xdr:cNvPr id="12790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914754</xdr:colOff>
      <xdr:row>4</xdr:row>
      <xdr:rowOff>276226</xdr:rowOff>
    </xdr:to>
    <xdr:sp macro="" textlink="">
      <xdr:nvSpPr>
        <xdr:cNvPr id="12791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933804</xdr:colOff>
      <xdr:row>4</xdr:row>
      <xdr:rowOff>238126</xdr:rowOff>
    </xdr:to>
    <xdr:sp macro="" textlink="">
      <xdr:nvSpPr>
        <xdr:cNvPr id="12792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808003</xdr:colOff>
      <xdr:row>4</xdr:row>
      <xdr:rowOff>276226</xdr:rowOff>
    </xdr:to>
    <xdr:sp macro="" textlink="">
      <xdr:nvSpPr>
        <xdr:cNvPr id="12793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933804</xdr:colOff>
      <xdr:row>4</xdr:row>
      <xdr:rowOff>238126</xdr:rowOff>
    </xdr:to>
    <xdr:sp macro="" textlink="">
      <xdr:nvSpPr>
        <xdr:cNvPr id="12794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964407</xdr:colOff>
      <xdr:row>4</xdr:row>
      <xdr:rowOff>238126</xdr:rowOff>
    </xdr:to>
    <xdr:sp macro="" textlink="">
      <xdr:nvSpPr>
        <xdr:cNvPr id="12795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914754</xdr:colOff>
      <xdr:row>4</xdr:row>
      <xdr:rowOff>276226</xdr:rowOff>
    </xdr:to>
    <xdr:sp macro="" textlink="">
      <xdr:nvSpPr>
        <xdr:cNvPr id="12796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79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476497</xdr:colOff>
      <xdr:row>4</xdr:row>
      <xdr:rowOff>276226</xdr:rowOff>
    </xdr:to>
    <xdr:sp macro="" textlink="">
      <xdr:nvSpPr>
        <xdr:cNvPr id="1279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79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0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0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476497</xdr:colOff>
      <xdr:row>4</xdr:row>
      <xdr:rowOff>276226</xdr:rowOff>
    </xdr:to>
    <xdr:sp macro="" textlink="">
      <xdr:nvSpPr>
        <xdr:cNvPr id="1280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0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476497</xdr:colOff>
      <xdr:row>4</xdr:row>
      <xdr:rowOff>276226</xdr:rowOff>
    </xdr:to>
    <xdr:sp macro="" textlink="">
      <xdr:nvSpPr>
        <xdr:cNvPr id="1280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0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0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0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476497</xdr:colOff>
      <xdr:row>4</xdr:row>
      <xdr:rowOff>276226</xdr:rowOff>
    </xdr:to>
    <xdr:sp macro="" textlink="">
      <xdr:nvSpPr>
        <xdr:cNvPr id="1280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0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476497</xdr:colOff>
      <xdr:row>4</xdr:row>
      <xdr:rowOff>276226</xdr:rowOff>
    </xdr:to>
    <xdr:sp macro="" textlink="">
      <xdr:nvSpPr>
        <xdr:cNvPr id="1281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1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1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1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476497</xdr:colOff>
      <xdr:row>4</xdr:row>
      <xdr:rowOff>276226</xdr:rowOff>
    </xdr:to>
    <xdr:sp macro="" textlink="">
      <xdr:nvSpPr>
        <xdr:cNvPr id="1281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1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476497</xdr:colOff>
      <xdr:row>4</xdr:row>
      <xdr:rowOff>276226</xdr:rowOff>
    </xdr:to>
    <xdr:sp macro="" textlink="">
      <xdr:nvSpPr>
        <xdr:cNvPr id="1281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1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1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1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476497</xdr:colOff>
      <xdr:row>4</xdr:row>
      <xdr:rowOff>276226</xdr:rowOff>
    </xdr:to>
    <xdr:sp macro="" textlink="">
      <xdr:nvSpPr>
        <xdr:cNvPr id="1282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2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476497</xdr:colOff>
      <xdr:row>4</xdr:row>
      <xdr:rowOff>276226</xdr:rowOff>
    </xdr:to>
    <xdr:sp macro="" textlink="">
      <xdr:nvSpPr>
        <xdr:cNvPr id="1282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2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2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2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476497</xdr:colOff>
      <xdr:row>4</xdr:row>
      <xdr:rowOff>276226</xdr:rowOff>
    </xdr:to>
    <xdr:sp macro="" textlink="">
      <xdr:nvSpPr>
        <xdr:cNvPr id="1282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2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476497</xdr:colOff>
      <xdr:row>4</xdr:row>
      <xdr:rowOff>276226</xdr:rowOff>
    </xdr:to>
    <xdr:sp macro="" textlink="">
      <xdr:nvSpPr>
        <xdr:cNvPr id="1282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476497</xdr:colOff>
      <xdr:row>4</xdr:row>
      <xdr:rowOff>238126</xdr:rowOff>
    </xdr:to>
    <xdr:sp macro="" textlink="">
      <xdr:nvSpPr>
        <xdr:cNvPr id="1282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695435</xdr:colOff>
      <xdr:row>4</xdr:row>
      <xdr:rowOff>238126</xdr:rowOff>
    </xdr:to>
    <xdr:sp macro="" textlink="">
      <xdr:nvSpPr>
        <xdr:cNvPr id="12830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600185</xdr:colOff>
      <xdr:row>4</xdr:row>
      <xdr:rowOff>276226</xdr:rowOff>
    </xdr:to>
    <xdr:sp macro="" textlink="">
      <xdr:nvSpPr>
        <xdr:cNvPr id="12831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600185</xdr:colOff>
      <xdr:row>4</xdr:row>
      <xdr:rowOff>238126</xdr:rowOff>
    </xdr:to>
    <xdr:sp macro="" textlink="">
      <xdr:nvSpPr>
        <xdr:cNvPr id="1283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600185</xdr:colOff>
      <xdr:row>4</xdr:row>
      <xdr:rowOff>238126</xdr:rowOff>
    </xdr:to>
    <xdr:sp macro="" textlink="">
      <xdr:nvSpPr>
        <xdr:cNvPr id="1283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695435</xdr:colOff>
      <xdr:row>4</xdr:row>
      <xdr:rowOff>238126</xdr:rowOff>
    </xdr:to>
    <xdr:sp macro="" textlink="">
      <xdr:nvSpPr>
        <xdr:cNvPr id="1283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600185</xdr:colOff>
      <xdr:row>4</xdr:row>
      <xdr:rowOff>276226</xdr:rowOff>
    </xdr:to>
    <xdr:sp macro="" textlink="">
      <xdr:nvSpPr>
        <xdr:cNvPr id="12835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771635</xdr:colOff>
      <xdr:row>4</xdr:row>
      <xdr:rowOff>238126</xdr:rowOff>
    </xdr:to>
    <xdr:sp macro="" textlink="">
      <xdr:nvSpPr>
        <xdr:cNvPr id="12836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676385</xdr:colOff>
      <xdr:row>4</xdr:row>
      <xdr:rowOff>276226</xdr:rowOff>
    </xdr:to>
    <xdr:sp macro="" textlink="">
      <xdr:nvSpPr>
        <xdr:cNvPr id="12837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676385</xdr:colOff>
      <xdr:row>4</xdr:row>
      <xdr:rowOff>238126</xdr:rowOff>
    </xdr:to>
    <xdr:sp macro="" textlink="">
      <xdr:nvSpPr>
        <xdr:cNvPr id="12838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676385</xdr:colOff>
      <xdr:row>4</xdr:row>
      <xdr:rowOff>238126</xdr:rowOff>
    </xdr:to>
    <xdr:sp macro="" textlink="">
      <xdr:nvSpPr>
        <xdr:cNvPr id="12839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771635</xdr:colOff>
      <xdr:row>4</xdr:row>
      <xdr:rowOff>238126</xdr:rowOff>
    </xdr:to>
    <xdr:sp macro="" textlink="">
      <xdr:nvSpPr>
        <xdr:cNvPr id="12840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676385</xdr:colOff>
      <xdr:row>4</xdr:row>
      <xdr:rowOff>276226</xdr:rowOff>
    </xdr:to>
    <xdr:sp macro="" textlink="">
      <xdr:nvSpPr>
        <xdr:cNvPr id="12841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695435</xdr:colOff>
      <xdr:row>4</xdr:row>
      <xdr:rowOff>238126</xdr:rowOff>
    </xdr:to>
    <xdr:sp macro="" textlink="">
      <xdr:nvSpPr>
        <xdr:cNvPr id="12842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600185</xdr:colOff>
      <xdr:row>4</xdr:row>
      <xdr:rowOff>276226</xdr:rowOff>
    </xdr:to>
    <xdr:sp macro="" textlink="">
      <xdr:nvSpPr>
        <xdr:cNvPr id="12843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600185</xdr:colOff>
      <xdr:row>4</xdr:row>
      <xdr:rowOff>238126</xdr:rowOff>
    </xdr:to>
    <xdr:sp macro="" textlink="">
      <xdr:nvSpPr>
        <xdr:cNvPr id="1284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600185</xdr:colOff>
      <xdr:row>4</xdr:row>
      <xdr:rowOff>238126</xdr:rowOff>
    </xdr:to>
    <xdr:sp macro="" textlink="">
      <xdr:nvSpPr>
        <xdr:cNvPr id="12845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695435</xdr:colOff>
      <xdr:row>4</xdr:row>
      <xdr:rowOff>238126</xdr:rowOff>
    </xdr:to>
    <xdr:sp macro="" textlink="">
      <xdr:nvSpPr>
        <xdr:cNvPr id="12846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600185</xdr:colOff>
      <xdr:row>4</xdr:row>
      <xdr:rowOff>276226</xdr:rowOff>
    </xdr:to>
    <xdr:sp macro="" textlink="">
      <xdr:nvSpPr>
        <xdr:cNvPr id="12847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771635</xdr:colOff>
      <xdr:row>4</xdr:row>
      <xdr:rowOff>238126</xdr:rowOff>
    </xdr:to>
    <xdr:sp macro="" textlink="">
      <xdr:nvSpPr>
        <xdr:cNvPr id="12848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676385</xdr:colOff>
      <xdr:row>4</xdr:row>
      <xdr:rowOff>276226</xdr:rowOff>
    </xdr:to>
    <xdr:sp macro="" textlink="">
      <xdr:nvSpPr>
        <xdr:cNvPr id="12849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676385</xdr:colOff>
      <xdr:row>4</xdr:row>
      <xdr:rowOff>238126</xdr:rowOff>
    </xdr:to>
    <xdr:sp macro="" textlink="">
      <xdr:nvSpPr>
        <xdr:cNvPr id="12850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676385</xdr:colOff>
      <xdr:row>4</xdr:row>
      <xdr:rowOff>238126</xdr:rowOff>
    </xdr:to>
    <xdr:sp macro="" textlink="">
      <xdr:nvSpPr>
        <xdr:cNvPr id="12851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771635</xdr:colOff>
      <xdr:row>4</xdr:row>
      <xdr:rowOff>238126</xdr:rowOff>
    </xdr:to>
    <xdr:sp macro="" textlink="">
      <xdr:nvSpPr>
        <xdr:cNvPr id="12852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676385</xdr:colOff>
      <xdr:row>4</xdr:row>
      <xdr:rowOff>276226</xdr:rowOff>
    </xdr:to>
    <xdr:sp macro="" textlink="">
      <xdr:nvSpPr>
        <xdr:cNvPr id="12853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695435</xdr:colOff>
      <xdr:row>4</xdr:row>
      <xdr:rowOff>238126</xdr:rowOff>
    </xdr:to>
    <xdr:sp macro="" textlink="">
      <xdr:nvSpPr>
        <xdr:cNvPr id="12854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600185</xdr:colOff>
      <xdr:row>4</xdr:row>
      <xdr:rowOff>276226</xdr:rowOff>
    </xdr:to>
    <xdr:sp macro="" textlink="">
      <xdr:nvSpPr>
        <xdr:cNvPr id="12855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600185</xdr:colOff>
      <xdr:row>4</xdr:row>
      <xdr:rowOff>238126</xdr:rowOff>
    </xdr:to>
    <xdr:sp macro="" textlink="">
      <xdr:nvSpPr>
        <xdr:cNvPr id="12856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600185</xdr:colOff>
      <xdr:row>4</xdr:row>
      <xdr:rowOff>238126</xdr:rowOff>
    </xdr:to>
    <xdr:sp macro="" textlink="">
      <xdr:nvSpPr>
        <xdr:cNvPr id="12857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695435</xdr:colOff>
      <xdr:row>4</xdr:row>
      <xdr:rowOff>238126</xdr:rowOff>
    </xdr:to>
    <xdr:sp macro="" textlink="">
      <xdr:nvSpPr>
        <xdr:cNvPr id="12858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771635</xdr:colOff>
      <xdr:row>4</xdr:row>
      <xdr:rowOff>238126</xdr:rowOff>
    </xdr:to>
    <xdr:sp macro="" textlink="">
      <xdr:nvSpPr>
        <xdr:cNvPr id="12859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676385</xdr:colOff>
      <xdr:row>4</xdr:row>
      <xdr:rowOff>276226</xdr:rowOff>
    </xdr:to>
    <xdr:sp macro="" textlink="">
      <xdr:nvSpPr>
        <xdr:cNvPr id="12860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6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286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6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286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6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286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287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287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287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288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288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288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289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289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28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289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265077</xdr:colOff>
      <xdr:row>4</xdr:row>
      <xdr:rowOff>238126</xdr:rowOff>
    </xdr:to>
    <xdr:sp macro="" textlink="">
      <xdr:nvSpPr>
        <xdr:cNvPr id="1289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179352</xdr:colOff>
      <xdr:row>4</xdr:row>
      <xdr:rowOff>276226</xdr:rowOff>
    </xdr:to>
    <xdr:sp macro="" textlink="">
      <xdr:nvSpPr>
        <xdr:cNvPr id="1289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179352</xdr:colOff>
      <xdr:row>4</xdr:row>
      <xdr:rowOff>238126</xdr:rowOff>
    </xdr:to>
    <xdr:sp macro="" textlink="">
      <xdr:nvSpPr>
        <xdr:cNvPr id="1289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179352</xdr:colOff>
      <xdr:row>4</xdr:row>
      <xdr:rowOff>238126</xdr:rowOff>
    </xdr:to>
    <xdr:sp macro="" textlink="">
      <xdr:nvSpPr>
        <xdr:cNvPr id="1290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265077</xdr:colOff>
      <xdr:row>4</xdr:row>
      <xdr:rowOff>238126</xdr:rowOff>
    </xdr:to>
    <xdr:sp macro="" textlink="">
      <xdr:nvSpPr>
        <xdr:cNvPr id="1290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179352</xdr:colOff>
      <xdr:row>4</xdr:row>
      <xdr:rowOff>276226</xdr:rowOff>
    </xdr:to>
    <xdr:sp macro="" textlink="">
      <xdr:nvSpPr>
        <xdr:cNvPr id="1290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265077</xdr:colOff>
      <xdr:row>4</xdr:row>
      <xdr:rowOff>238126</xdr:rowOff>
    </xdr:to>
    <xdr:sp macro="" textlink="">
      <xdr:nvSpPr>
        <xdr:cNvPr id="1290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255552</xdr:colOff>
      <xdr:row>4</xdr:row>
      <xdr:rowOff>276226</xdr:rowOff>
    </xdr:to>
    <xdr:sp macro="" textlink="">
      <xdr:nvSpPr>
        <xdr:cNvPr id="1290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255552</xdr:colOff>
      <xdr:row>4</xdr:row>
      <xdr:rowOff>238126</xdr:rowOff>
    </xdr:to>
    <xdr:sp macro="" textlink="">
      <xdr:nvSpPr>
        <xdr:cNvPr id="1290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255552</xdr:colOff>
      <xdr:row>4</xdr:row>
      <xdr:rowOff>238126</xdr:rowOff>
    </xdr:to>
    <xdr:sp macro="" textlink="">
      <xdr:nvSpPr>
        <xdr:cNvPr id="1290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265077</xdr:colOff>
      <xdr:row>4</xdr:row>
      <xdr:rowOff>238126</xdr:rowOff>
    </xdr:to>
    <xdr:sp macro="" textlink="">
      <xdr:nvSpPr>
        <xdr:cNvPr id="1290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255552</xdr:colOff>
      <xdr:row>4</xdr:row>
      <xdr:rowOff>276226</xdr:rowOff>
    </xdr:to>
    <xdr:sp macro="" textlink="">
      <xdr:nvSpPr>
        <xdr:cNvPr id="1290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265077</xdr:colOff>
      <xdr:row>4</xdr:row>
      <xdr:rowOff>238126</xdr:rowOff>
    </xdr:to>
    <xdr:sp macro="" textlink="">
      <xdr:nvSpPr>
        <xdr:cNvPr id="1290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179352</xdr:colOff>
      <xdr:row>4</xdr:row>
      <xdr:rowOff>276226</xdr:rowOff>
    </xdr:to>
    <xdr:sp macro="" textlink="">
      <xdr:nvSpPr>
        <xdr:cNvPr id="12910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179352</xdr:colOff>
      <xdr:row>4</xdr:row>
      <xdr:rowOff>238126</xdr:rowOff>
    </xdr:to>
    <xdr:sp macro="" textlink="">
      <xdr:nvSpPr>
        <xdr:cNvPr id="1291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179352</xdr:colOff>
      <xdr:row>4</xdr:row>
      <xdr:rowOff>238126</xdr:rowOff>
    </xdr:to>
    <xdr:sp macro="" textlink="">
      <xdr:nvSpPr>
        <xdr:cNvPr id="12912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265077</xdr:colOff>
      <xdr:row>4</xdr:row>
      <xdr:rowOff>238126</xdr:rowOff>
    </xdr:to>
    <xdr:sp macro="" textlink="">
      <xdr:nvSpPr>
        <xdr:cNvPr id="12913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179352</xdr:colOff>
      <xdr:row>4</xdr:row>
      <xdr:rowOff>276226</xdr:rowOff>
    </xdr:to>
    <xdr:sp macro="" textlink="">
      <xdr:nvSpPr>
        <xdr:cNvPr id="1291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265077</xdr:colOff>
      <xdr:row>4</xdr:row>
      <xdr:rowOff>238126</xdr:rowOff>
    </xdr:to>
    <xdr:sp macro="" textlink="">
      <xdr:nvSpPr>
        <xdr:cNvPr id="1291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255552</xdr:colOff>
      <xdr:row>4</xdr:row>
      <xdr:rowOff>276226</xdr:rowOff>
    </xdr:to>
    <xdr:sp macro="" textlink="">
      <xdr:nvSpPr>
        <xdr:cNvPr id="12916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255552</xdr:colOff>
      <xdr:row>4</xdr:row>
      <xdr:rowOff>238126</xdr:rowOff>
    </xdr:to>
    <xdr:sp macro="" textlink="">
      <xdr:nvSpPr>
        <xdr:cNvPr id="1291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255552</xdr:colOff>
      <xdr:row>4</xdr:row>
      <xdr:rowOff>238126</xdr:rowOff>
    </xdr:to>
    <xdr:sp macro="" textlink="">
      <xdr:nvSpPr>
        <xdr:cNvPr id="12918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265077</xdr:colOff>
      <xdr:row>4</xdr:row>
      <xdr:rowOff>238126</xdr:rowOff>
    </xdr:to>
    <xdr:sp macro="" textlink="">
      <xdr:nvSpPr>
        <xdr:cNvPr id="12919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255552</xdr:colOff>
      <xdr:row>4</xdr:row>
      <xdr:rowOff>276226</xdr:rowOff>
    </xdr:to>
    <xdr:sp macro="" textlink="">
      <xdr:nvSpPr>
        <xdr:cNvPr id="1292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265077</xdr:colOff>
      <xdr:row>4</xdr:row>
      <xdr:rowOff>238126</xdr:rowOff>
    </xdr:to>
    <xdr:sp macro="" textlink="">
      <xdr:nvSpPr>
        <xdr:cNvPr id="1292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179352</xdr:colOff>
      <xdr:row>4</xdr:row>
      <xdr:rowOff>276226</xdr:rowOff>
    </xdr:to>
    <xdr:sp macro="" textlink="">
      <xdr:nvSpPr>
        <xdr:cNvPr id="1292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179352</xdr:colOff>
      <xdr:row>4</xdr:row>
      <xdr:rowOff>238126</xdr:rowOff>
    </xdr:to>
    <xdr:sp macro="" textlink="">
      <xdr:nvSpPr>
        <xdr:cNvPr id="1292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179352</xdr:colOff>
      <xdr:row>4</xdr:row>
      <xdr:rowOff>238126</xdr:rowOff>
    </xdr:to>
    <xdr:sp macro="" textlink="">
      <xdr:nvSpPr>
        <xdr:cNvPr id="1292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265077</xdr:colOff>
      <xdr:row>4</xdr:row>
      <xdr:rowOff>238126</xdr:rowOff>
    </xdr:to>
    <xdr:sp macro="" textlink="">
      <xdr:nvSpPr>
        <xdr:cNvPr id="12925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179352</xdr:colOff>
      <xdr:row>4</xdr:row>
      <xdr:rowOff>276226</xdr:rowOff>
    </xdr:to>
    <xdr:sp macro="" textlink="">
      <xdr:nvSpPr>
        <xdr:cNvPr id="1292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265077</xdr:colOff>
      <xdr:row>4</xdr:row>
      <xdr:rowOff>238126</xdr:rowOff>
    </xdr:to>
    <xdr:sp macro="" textlink="">
      <xdr:nvSpPr>
        <xdr:cNvPr id="12927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255552</xdr:colOff>
      <xdr:row>4</xdr:row>
      <xdr:rowOff>276226</xdr:rowOff>
    </xdr:to>
    <xdr:sp macro="" textlink="">
      <xdr:nvSpPr>
        <xdr:cNvPr id="1292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255552</xdr:colOff>
      <xdr:row>4</xdr:row>
      <xdr:rowOff>238126</xdr:rowOff>
    </xdr:to>
    <xdr:sp macro="" textlink="">
      <xdr:nvSpPr>
        <xdr:cNvPr id="1292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255552</xdr:colOff>
      <xdr:row>4</xdr:row>
      <xdr:rowOff>238126</xdr:rowOff>
    </xdr:to>
    <xdr:sp macro="" textlink="">
      <xdr:nvSpPr>
        <xdr:cNvPr id="1293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265077</xdr:colOff>
      <xdr:row>4</xdr:row>
      <xdr:rowOff>238126</xdr:rowOff>
    </xdr:to>
    <xdr:sp macro="" textlink="">
      <xdr:nvSpPr>
        <xdr:cNvPr id="12931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3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1241743</xdr:colOff>
      <xdr:row>4</xdr:row>
      <xdr:rowOff>276226</xdr:rowOff>
    </xdr:to>
    <xdr:sp macro="" textlink="">
      <xdr:nvSpPr>
        <xdr:cNvPr id="1293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3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3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3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1241743</xdr:colOff>
      <xdr:row>4</xdr:row>
      <xdr:rowOff>276226</xdr:rowOff>
    </xdr:to>
    <xdr:sp macro="" textlink="">
      <xdr:nvSpPr>
        <xdr:cNvPr id="1293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3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1241743</xdr:colOff>
      <xdr:row>4</xdr:row>
      <xdr:rowOff>276226</xdr:rowOff>
    </xdr:to>
    <xdr:sp macro="" textlink="">
      <xdr:nvSpPr>
        <xdr:cNvPr id="1293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4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4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4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1241743</xdr:colOff>
      <xdr:row>4</xdr:row>
      <xdr:rowOff>276226</xdr:rowOff>
    </xdr:to>
    <xdr:sp macro="" textlink="">
      <xdr:nvSpPr>
        <xdr:cNvPr id="1294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4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1241743</xdr:colOff>
      <xdr:row>4</xdr:row>
      <xdr:rowOff>276226</xdr:rowOff>
    </xdr:to>
    <xdr:sp macro="" textlink="">
      <xdr:nvSpPr>
        <xdr:cNvPr id="1294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4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4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4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1241743</xdr:colOff>
      <xdr:row>4</xdr:row>
      <xdr:rowOff>276226</xdr:rowOff>
    </xdr:to>
    <xdr:sp macro="" textlink="">
      <xdr:nvSpPr>
        <xdr:cNvPr id="12949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5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1241743</xdr:colOff>
      <xdr:row>4</xdr:row>
      <xdr:rowOff>276226</xdr:rowOff>
    </xdr:to>
    <xdr:sp macro="" textlink="">
      <xdr:nvSpPr>
        <xdr:cNvPr id="1295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5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5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5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1241743</xdr:colOff>
      <xdr:row>4</xdr:row>
      <xdr:rowOff>276226</xdr:rowOff>
    </xdr:to>
    <xdr:sp macro="" textlink="">
      <xdr:nvSpPr>
        <xdr:cNvPr id="12955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5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1241743</xdr:colOff>
      <xdr:row>4</xdr:row>
      <xdr:rowOff>276226</xdr:rowOff>
    </xdr:to>
    <xdr:sp macro="" textlink="">
      <xdr:nvSpPr>
        <xdr:cNvPr id="1295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5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5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6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1241743</xdr:colOff>
      <xdr:row>4</xdr:row>
      <xdr:rowOff>276226</xdr:rowOff>
    </xdr:to>
    <xdr:sp macro="" textlink="">
      <xdr:nvSpPr>
        <xdr:cNvPr id="12961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6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1241743</xdr:colOff>
      <xdr:row>4</xdr:row>
      <xdr:rowOff>276226</xdr:rowOff>
    </xdr:to>
    <xdr:sp macro="" textlink="">
      <xdr:nvSpPr>
        <xdr:cNvPr id="12963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6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6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1241743</xdr:colOff>
      <xdr:row>4</xdr:row>
      <xdr:rowOff>238126</xdr:rowOff>
    </xdr:to>
    <xdr:sp macro="" textlink="">
      <xdr:nvSpPr>
        <xdr:cNvPr id="1296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1241743</xdr:colOff>
      <xdr:row>4</xdr:row>
      <xdr:rowOff>276226</xdr:rowOff>
    </xdr:to>
    <xdr:sp macro="" textlink="">
      <xdr:nvSpPr>
        <xdr:cNvPr id="12967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1204511</xdr:colOff>
      <xdr:row>4</xdr:row>
      <xdr:rowOff>276226</xdr:rowOff>
    </xdr:to>
    <xdr:sp macro="" textlink="">
      <xdr:nvSpPr>
        <xdr:cNvPr id="1296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7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7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1204511</xdr:colOff>
      <xdr:row>4</xdr:row>
      <xdr:rowOff>276226</xdr:rowOff>
    </xdr:to>
    <xdr:sp macro="" textlink="">
      <xdr:nvSpPr>
        <xdr:cNvPr id="1297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7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1204511</xdr:colOff>
      <xdr:row>4</xdr:row>
      <xdr:rowOff>276226</xdr:rowOff>
    </xdr:to>
    <xdr:sp macro="" textlink="">
      <xdr:nvSpPr>
        <xdr:cNvPr id="1297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7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1204511</xdr:colOff>
      <xdr:row>4</xdr:row>
      <xdr:rowOff>276226</xdr:rowOff>
    </xdr:to>
    <xdr:sp macro="" textlink="">
      <xdr:nvSpPr>
        <xdr:cNvPr id="1297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8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1204511</xdr:colOff>
      <xdr:row>4</xdr:row>
      <xdr:rowOff>276226</xdr:rowOff>
    </xdr:to>
    <xdr:sp macro="" textlink="">
      <xdr:nvSpPr>
        <xdr:cNvPr id="1298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1204511</xdr:colOff>
      <xdr:row>4</xdr:row>
      <xdr:rowOff>276226</xdr:rowOff>
    </xdr:to>
    <xdr:sp macro="" textlink="">
      <xdr:nvSpPr>
        <xdr:cNvPr id="1298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8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1204511</xdr:colOff>
      <xdr:row>4</xdr:row>
      <xdr:rowOff>276226</xdr:rowOff>
    </xdr:to>
    <xdr:sp macro="" textlink="">
      <xdr:nvSpPr>
        <xdr:cNvPr id="1298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9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1204511</xdr:colOff>
      <xdr:row>4</xdr:row>
      <xdr:rowOff>276226</xdr:rowOff>
    </xdr:to>
    <xdr:sp macro="" textlink="">
      <xdr:nvSpPr>
        <xdr:cNvPr id="1299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9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1204511</xdr:colOff>
      <xdr:row>4</xdr:row>
      <xdr:rowOff>276226</xdr:rowOff>
    </xdr:to>
    <xdr:sp macro="" textlink="">
      <xdr:nvSpPr>
        <xdr:cNvPr id="1299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1204511</xdr:colOff>
      <xdr:row>4</xdr:row>
      <xdr:rowOff>276226</xdr:rowOff>
    </xdr:to>
    <xdr:sp macro="" textlink="">
      <xdr:nvSpPr>
        <xdr:cNvPr id="1299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29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1204511</xdr:colOff>
      <xdr:row>4</xdr:row>
      <xdr:rowOff>276226</xdr:rowOff>
    </xdr:to>
    <xdr:sp macro="" textlink="">
      <xdr:nvSpPr>
        <xdr:cNvPr id="1299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30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30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1204511</xdr:colOff>
      <xdr:row>4</xdr:row>
      <xdr:rowOff>238126</xdr:rowOff>
    </xdr:to>
    <xdr:sp macro="" textlink="">
      <xdr:nvSpPr>
        <xdr:cNvPr id="130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1204511</xdr:colOff>
      <xdr:row>4</xdr:row>
      <xdr:rowOff>276226</xdr:rowOff>
    </xdr:to>
    <xdr:sp macro="" textlink="">
      <xdr:nvSpPr>
        <xdr:cNvPr id="1300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274604</xdr:colOff>
      <xdr:row>4</xdr:row>
      <xdr:rowOff>238126</xdr:rowOff>
    </xdr:to>
    <xdr:sp macro="" textlink="">
      <xdr:nvSpPr>
        <xdr:cNvPr id="13004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179354</xdr:colOff>
      <xdr:row>4</xdr:row>
      <xdr:rowOff>276226</xdr:rowOff>
    </xdr:to>
    <xdr:sp macro="" textlink="">
      <xdr:nvSpPr>
        <xdr:cNvPr id="1300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179354</xdr:colOff>
      <xdr:row>4</xdr:row>
      <xdr:rowOff>238126</xdr:rowOff>
    </xdr:to>
    <xdr:sp macro="" textlink="">
      <xdr:nvSpPr>
        <xdr:cNvPr id="1300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179354</xdr:colOff>
      <xdr:row>4</xdr:row>
      <xdr:rowOff>238126</xdr:rowOff>
    </xdr:to>
    <xdr:sp macro="" textlink="">
      <xdr:nvSpPr>
        <xdr:cNvPr id="1300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274604</xdr:colOff>
      <xdr:row>4</xdr:row>
      <xdr:rowOff>238126</xdr:rowOff>
    </xdr:to>
    <xdr:sp macro="" textlink="">
      <xdr:nvSpPr>
        <xdr:cNvPr id="1300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179354</xdr:colOff>
      <xdr:row>4</xdr:row>
      <xdr:rowOff>276226</xdr:rowOff>
    </xdr:to>
    <xdr:sp macro="" textlink="">
      <xdr:nvSpPr>
        <xdr:cNvPr id="1300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350804</xdr:colOff>
      <xdr:row>4</xdr:row>
      <xdr:rowOff>238126</xdr:rowOff>
    </xdr:to>
    <xdr:sp macro="" textlink="">
      <xdr:nvSpPr>
        <xdr:cNvPr id="13010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255554</xdr:colOff>
      <xdr:row>4</xdr:row>
      <xdr:rowOff>276226</xdr:rowOff>
    </xdr:to>
    <xdr:sp macro="" textlink="">
      <xdr:nvSpPr>
        <xdr:cNvPr id="1301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255554</xdr:colOff>
      <xdr:row>4</xdr:row>
      <xdr:rowOff>238126</xdr:rowOff>
    </xdr:to>
    <xdr:sp macro="" textlink="">
      <xdr:nvSpPr>
        <xdr:cNvPr id="1301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255554</xdr:colOff>
      <xdr:row>4</xdr:row>
      <xdr:rowOff>238126</xdr:rowOff>
    </xdr:to>
    <xdr:sp macro="" textlink="">
      <xdr:nvSpPr>
        <xdr:cNvPr id="1301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350804</xdr:colOff>
      <xdr:row>4</xdr:row>
      <xdr:rowOff>238126</xdr:rowOff>
    </xdr:to>
    <xdr:sp macro="" textlink="">
      <xdr:nvSpPr>
        <xdr:cNvPr id="13014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255554</xdr:colOff>
      <xdr:row>4</xdr:row>
      <xdr:rowOff>276226</xdr:rowOff>
    </xdr:to>
    <xdr:sp macro="" textlink="">
      <xdr:nvSpPr>
        <xdr:cNvPr id="1301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274604</xdr:colOff>
      <xdr:row>4</xdr:row>
      <xdr:rowOff>238126</xdr:rowOff>
    </xdr:to>
    <xdr:sp macro="" textlink="">
      <xdr:nvSpPr>
        <xdr:cNvPr id="13016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179354</xdr:colOff>
      <xdr:row>4</xdr:row>
      <xdr:rowOff>276226</xdr:rowOff>
    </xdr:to>
    <xdr:sp macro="" textlink="">
      <xdr:nvSpPr>
        <xdr:cNvPr id="1301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179354</xdr:colOff>
      <xdr:row>4</xdr:row>
      <xdr:rowOff>238126</xdr:rowOff>
    </xdr:to>
    <xdr:sp macro="" textlink="">
      <xdr:nvSpPr>
        <xdr:cNvPr id="1301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179354</xdr:colOff>
      <xdr:row>4</xdr:row>
      <xdr:rowOff>238126</xdr:rowOff>
    </xdr:to>
    <xdr:sp macro="" textlink="">
      <xdr:nvSpPr>
        <xdr:cNvPr id="1301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274604</xdr:colOff>
      <xdr:row>4</xdr:row>
      <xdr:rowOff>238126</xdr:rowOff>
    </xdr:to>
    <xdr:sp macro="" textlink="">
      <xdr:nvSpPr>
        <xdr:cNvPr id="13020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179354</xdr:colOff>
      <xdr:row>4</xdr:row>
      <xdr:rowOff>276226</xdr:rowOff>
    </xdr:to>
    <xdr:sp macro="" textlink="">
      <xdr:nvSpPr>
        <xdr:cNvPr id="1302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350804</xdr:colOff>
      <xdr:row>4</xdr:row>
      <xdr:rowOff>238126</xdr:rowOff>
    </xdr:to>
    <xdr:sp macro="" textlink="">
      <xdr:nvSpPr>
        <xdr:cNvPr id="13022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255554</xdr:colOff>
      <xdr:row>4</xdr:row>
      <xdr:rowOff>276226</xdr:rowOff>
    </xdr:to>
    <xdr:sp macro="" textlink="">
      <xdr:nvSpPr>
        <xdr:cNvPr id="1302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255554</xdr:colOff>
      <xdr:row>4</xdr:row>
      <xdr:rowOff>238126</xdr:rowOff>
    </xdr:to>
    <xdr:sp macro="" textlink="">
      <xdr:nvSpPr>
        <xdr:cNvPr id="1302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255554</xdr:colOff>
      <xdr:row>4</xdr:row>
      <xdr:rowOff>238126</xdr:rowOff>
    </xdr:to>
    <xdr:sp macro="" textlink="">
      <xdr:nvSpPr>
        <xdr:cNvPr id="1302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350804</xdr:colOff>
      <xdr:row>4</xdr:row>
      <xdr:rowOff>238126</xdr:rowOff>
    </xdr:to>
    <xdr:sp macro="" textlink="">
      <xdr:nvSpPr>
        <xdr:cNvPr id="13026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255554</xdr:colOff>
      <xdr:row>4</xdr:row>
      <xdr:rowOff>276226</xdr:rowOff>
    </xdr:to>
    <xdr:sp macro="" textlink="">
      <xdr:nvSpPr>
        <xdr:cNvPr id="1302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274604</xdr:colOff>
      <xdr:row>4</xdr:row>
      <xdr:rowOff>238126</xdr:rowOff>
    </xdr:to>
    <xdr:sp macro="" textlink="">
      <xdr:nvSpPr>
        <xdr:cNvPr id="13028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179354</xdr:colOff>
      <xdr:row>4</xdr:row>
      <xdr:rowOff>276226</xdr:rowOff>
    </xdr:to>
    <xdr:sp macro="" textlink="">
      <xdr:nvSpPr>
        <xdr:cNvPr id="1302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179354</xdr:colOff>
      <xdr:row>4</xdr:row>
      <xdr:rowOff>238126</xdr:rowOff>
    </xdr:to>
    <xdr:sp macro="" textlink="">
      <xdr:nvSpPr>
        <xdr:cNvPr id="1303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179354</xdr:colOff>
      <xdr:row>4</xdr:row>
      <xdr:rowOff>238126</xdr:rowOff>
    </xdr:to>
    <xdr:sp macro="" textlink="">
      <xdr:nvSpPr>
        <xdr:cNvPr id="1303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274604</xdr:colOff>
      <xdr:row>4</xdr:row>
      <xdr:rowOff>238126</xdr:rowOff>
    </xdr:to>
    <xdr:sp macro="" textlink="">
      <xdr:nvSpPr>
        <xdr:cNvPr id="13032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303901</xdr:rowOff>
    </xdr:from>
    <xdr:to>
      <xdr:col>25</xdr:col>
      <xdr:colOff>49952</xdr:colOff>
      <xdr:row>4</xdr:row>
      <xdr:rowOff>284852</xdr:rowOff>
    </xdr:to>
    <xdr:sp macro="" textlink="">
      <xdr:nvSpPr>
        <xdr:cNvPr id="13033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350804</xdr:colOff>
      <xdr:row>4</xdr:row>
      <xdr:rowOff>238126</xdr:rowOff>
    </xdr:to>
    <xdr:sp macro="" textlink="">
      <xdr:nvSpPr>
        <xdr:cNvPr id="13034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255554</xdr:colOff>
      <xdr:row>4</xdr:row>
      <xdr:rowOff>276226</xdr:rowOff>
    </xdr:to>
    <xdr:sp macro="" textlink="">
      <xdr:nvSpPr>
        <xdr:cNvPr id="1303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3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303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4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304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304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4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304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304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5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5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305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305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5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305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306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6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6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306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306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6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6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1204510</xdr:colOff>
      <xdr:row>4</xdr:row>
      <xdr:rowOff>238126</xdr:rowOff>
    </xdr:to>
    <xdr:sp macro="" textlink="">
      <xdr:nvSpPr>
        <xdr:cNvPr id="1307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1204510</xdr:colOff>
      <xdr:row>4</xdr:row>
      <xdr:rowOff>276226</xdr:rowOff>
    </xdr:to>
    <xdr:sp macro="" textlink="">
      <xdr:nvSpPr>
        <xdr:cNvPr id="1307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66786</xdr:colOff>
      <xdr:row>4</xdr:row>
      <xdr:rowOff>238126</xdr:rowOff>
    </xdr:to>
    <xdr:sp macro="" textlink="">
      <xdr:nvSpPr>
        <xdr:cNvPr id="13072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1221692</xdr:colOff>
      <xdr:row>4</xdr:row>
      <xdr:rowOff>276226</xdr:rowOff>
    </xdr:to>
    <xdr:sp macro="" textlink="">
      <xdr:nvSpPr>
        <xdr:cNvPr id="13073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1221692</xdr:colOff>
      <xdr:row>4</xdr:row>
      <xdr:rowOff>238126</xdr:rowOff>
    </xdr:to>
    <xdr:sp macro="" textlink="">
      <xdr:nvSpPr>
        <xdr:cNvPr id="1307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1221692</xdr:colOff>
      <xdr:row>4</xdr:row>
      <xdr:rowOff>238126</xdr:rowOff>
    </xdr:to>
    <xdr:sp macro="" textlink="">
      <xdr:nvSpPr>
        <xdr:cNvPr id="1307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66786</xdr:colOff>
      <xdr:row>4</xdr:row>
      <xdr:rowOff>238126</xdr:rowOff>
    </xdr:to>
    <xdr:sp macro="" textlink="">
      <xdr:nvSpPr>
        <xdr:cNvPr id="13076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1221692</xdr:colOff>
      <xdr:row>4</xdr:row>
      <xdr:rowOff>276226</xdr:rowOff>
    </xdr:to>
    <xdr:sp macro="" textlink="">
      <xdr:nvSpPr>
        <xdr:cNvPr id="1307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142986</xdr:colOff>
      <xdr:row>4</xdr:row>
      <xdr:rowOff>238126</xdr:rowOff>
    </xdr:to>
    <xdr:sp macro="" textlink="">
      <xdr:nvSpPr>
        <xdr:cNvPr id="13078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47736</xdr:colOff>
      <xdr:row>4</xdr:row>
      <xdr:rowOff>276226</xdr:rowOff>
    </xdr:to>
    <xdr:sp macro="" textlink="">
      <xdr:nvSpPr>
        <xdr:cNvPr id="13079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47736</xdr:colOff>
      <xdr:row>4</xdr:row>
      <xdr:rowOff>238126</xdr:rowOff>
    </xdr:to>
    <xdr:sp macro="" textlink="">
      <xdr:nvSpPr>
        <xdr:cNvPr id="13080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47736</xdr:colOff>
      <xdr:row>4</xdr:row>
      <xdr:rowOff>238126</xdr:rowOff>
    </xdr:to>
    <xdr:sp macro="" textlink="">
      <xdr:nvSpPr>
        <xdr:cNvPr id="13081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142986</xdr:colOff>
      <xdr:row>4</xdr:row>
      <xdr:rowOff>238126</xdr:rowOff>
    </xdr:to>
    <xdr:sp macro="" textlink="">
      <xdr:nvSpPr>
        <xdr:cNvPr id="13082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47736</xdr:colOff>
      <xdr:row>4</xdr:row>
      <xdr:rowOff>276226</xdr:rowOff>
    </xdr:to>
    <xdr:sp macro="" textlink="">
      <xdr:nvSpPr>
        <xdr:cNvPr id="13083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66786</xdr:colOff>
      <xdr:row>4</xdr:row>
      <xdr:rowOff>238126</xdr:rowOff>
    </xdr:to>
    <xdr:sp macro="" textlink="">
      <xdr:nvSpPr>
        <xdr:cNvPr id="13084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1221692</xdr:colOff>
      <xdr:row>4</xdr:row>
      <xdr:rowOff>276226</xdr:rowOff>
    </xdr:to>
    <xdr:sp macro="" textlink="">
      <xdr:nvSpPr>
        <xdr:cNvPr id="13085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1221692</xdr:colOff>
      <xdr:row>4</xdr:row>
      <xdr:rowOff>238126</xdr:rowOff>
    </xdr:to>
    <xdr:sp macro="" textlink="">
      <xdr:nvSpPr>
        <xdr:cNvPr id="1308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1221692</xdr:colOff>
      <xdr:row>4</xdr:row>
      <xdr:rowOff>238126</xdr:rowOff>
    </xdr:to>
    <xdr:sp macro="" textlink="">
      <xdr:nvSpPr>
        <xdr:cNvPr id="13087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66786</xdr:colOff>
      <xdr:row>4</xdr:row>
      <xdr:rowOff>238126</xdr:rowOff>
    </xdr:to>
    <xdr:sp macro="" textlink="">
      <xdr:nvSpPr>
        <xdr:cNvPr id="13088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1221692</xdr:colOff>
      <xdr:row>4</xdr:row>
      <xdr:rowOff>276226</xdr:rowOff>
    </xdr:to>
    <xdr:sp macro="" textlink="">
      <xdr:nvSpPr>
        <xdr:cNvPr id="13089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142986</xdr:colOff>
      <xdr:row>4</xdr:row>
      <xdr:rowOff>238126</xdr:rowOff>
    </xdr:to>
    <xdr:sp macro="" textlink="">
      <xdr:nvSpPr>
        <xdr:cNvPr id="13090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47736</xdr:colOff>
      <xdr:row>4</xdr:row>
      <xdr:rowOff>276226</xdr:rowOff>
    </xdr:to>
    <xdr:sp macro="" textlink="">
      <xdr:nvSpPr>
        <xdr:cNvPr id="13091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47736</xdr:colOff>
      <xdr:row>4</xdr:row>
      <xdr:rowOff>238126</xdr:rowOff>
    </xdr:to>
    <xdr:sp macro="" textlink="">
      <xdr:nvSpPr>
        <xdr:cNvPr id="13092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47736</xdr:colOff>
      <xdr:row>4</xdr:row>
      <xdr:rowOff>238126</xdr:rowOff>
    </xdr:to>
    <xdr:sp macro="" textlink="">
      <xdr:nvSpPr>
        <xdr:cNvPr id="13093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142986</xdr:colOff>
      <xdr:row>4</xdr:row>
      <xdr:rowOff>238126</xdr:rowOff>
    </xdr:to>
    <xdr:sp macro="" textlink="">
      <xdr:nvSpPr>
        <xdr:cNvPr id="13094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47736</xdr:colOff>
      <xdr:row>4</xdr:row>
      <xdr:rowOff>276226</xdr:rowOff>
    </xdr:to>
    <xdr:sp macro="" textlink="">
      <xdr:nvSpPr>
        <xdr:cNvPr id="13095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66786</xdr:colOff>
      <xdr:row>4</xdr:row>
      <xdr:rowOff>238126</xdr:rowOff>
    </xdr:to>
    <xdr:sp macro="" textlink="">
      <xdr:nvSpPr>
        <xdr:cNvPr id="13096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1221692</xdr:colOff>
      <xdr:row>4</xdr:row>
      <xdr:rowOff>276226</xdr:rowOff>
    </xdr:to>
    <xdr:sp macro="" textlink="">
      <xdr:nvSpPr>
        <xdr:cNvPr id="1309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1221692</xdr:colOff>
      <xdr:row>4</xdr:row>
      <xdr:rowOff>238126</xdr:rowOff>
    </xdr:to>
    <xdr:sp macro="" textlink="">
      <xdr:nvSpPr>
        <xdr:cNvPr id="13098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1221692</xdr:colOff>
      <xdr:row>4</xdr:row>
      <xdr:rowOff>238126</xdr:rowOff>
    </xdr:to>
    <xdr:sp macro="" textlink="">
      <xdr:nvSpPr>
        <xdr:cNvPr id="13099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1221692</xdr:colOff>
      <xdr:row>4</xdr:row>
      <xdr:rowOff>276226</xdr:rowOff>
    </xdr:to>
    <xdr:sp macro="" textlink="">
      <xdr:nvSpPr>
        <xdr:cNvPr id="1310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142986</xdr:colOff>
      <xdr:row>4</xdr:row>
      <xdr:rowOff>238126</xdr:rowOff>
    </xdr:to>
    <xdr:sp macro="" textlink="">
      <xdr:nvSpPr>
        <xdr:cNvPr id="13101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47736</xdr:colOff>
      <xdr:row>4</xdr:row>
      <xdr:rowOff>276226</xdr:rowOff>
    </xdr:to>
    <xdr:sp macro="" textlink="">
      <xdr:nvSpPr>
        <xdr:cNvPr id="13102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47736</xdr:colOff>
      <xdr:row>4</xdr:row>
      <xdr:rowOff>238126</xdr:rowOff>
    </xdr:to>
    <xdr:sp macro="" textlink="">
      <xdr:nvSpPr>
        <xdr:cNvPr id="13103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0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910070</xdr:colOff>
      <xdr:row>4</xdr:row>
      <xdr:rowOff>276226</xdr:rowOff>
    </xdr:to>
    <xdr:sp macro="" textlink="">
      <xdr:nvSpPr>
        <xdr:cNvPr id="1310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0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0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0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910070</xdr:colOff>
      <xdr:row>4</xdr:row>
      <xdr:rowOff>276226</xdr:rowOff>
    </xdr:to>
    <xdr:sp macro="" textlink="">
      <xdr:nvSpPr>
        <xdr:cNvPr id="1310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1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910070</xdr:colOff>
      <xdr:row>4</xdr:row>
      <xdr:rowOff>276226</xdr:rowOff>
    </xdr:to>
    <xdr:sp macro="" textlink="">
      <xdr:nvSpPr>
        <xdr:cNvPr id="1311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1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1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1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910070</xdr:colOff>
      <xdr:row>4</xdr:row>
      <xdr:rowOff>276226</xdr:rowOff>
    </xdr:to>
    <xdr:sp macro="" textlink="">
      <xdr:nvSpPr>
        <xdr:cNvPr id="1311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1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910070</xdr:colOff>
      <xdr:row>4</xdr:row>
      <xdr:rowOff>276226</xdr:rowOff>
    </xdr:to>
    <xdr:sp macro="" textlink="">
      <xdr:nvSpPr>
        <xdr:cNvPr id="1311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1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1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2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910070</xdr:colOff>
      <xdr:row>4</xdr:row>
      <xdr:rowOff>276226</xdr:rowOff>
    </xdr:to>
    <xdr:sp macro="" textlink="">
      <xdr:nvSpPr>
        <xdr:cNvPr id="13121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2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910070</xdr:colOff>
      <xdr:row>4</xdr:row>
      <xdr:rowOff>276226</xdr:rowOff>
    </xdr:to>
    <xdr:sp macro="" textlink="">
      <xdr:nvSpPr>
        <xdr:cNvPr id="1312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2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2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2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910070</xdr:colOff>
      <xdr:row>4</xdr:row>
      <xdr:rowOff>276226</xdr:rowOff>
    </xdr:to>
    <xdr:sp macro="" textlink="">
      <xdr:nvSpPr>
        <xdr:cNvPr id="13127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2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910070</xdr:colOff>
      <xdr:row>4</xdr:row>
      <xdr:rowOff>276226</xdr:rowOff>
    </xdr:to>
    <xdr:sp macro="" textlink="">
      <xdr:nvSpPr>
        <xdr:cNvPr id="13129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3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3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3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910070</xdr:colOff>
      <xdr:row>4</xdr:row>
      <xdr:rowOff>276226</xdr:rowOff>
    </xdr:to>
    <xdr:sp macro="" textlink="">
      <xdr:nvSpPr>
        <xdr:cNvPr id="13133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3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910070</xdr:colOff>
      <xdr:row>4</xdr:row>
      <xdr:rowOff>276226</xdr:rowOff>
    </xdr:to>
    <xdr:sp macro="" textlink="">
      <xdr:nvSpPr>
        <xdr:cNvPr id="13135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3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910070</xdr:colOff>
      <xdr:row>4</xdr:row>
      <xdr:rowOff>238126</xdr:rowOff>
    </xdr:to>
    <xdr:sp macro="" textlink="">
      <xdr:nvSpPr>
        <xdr:cNvPr id="1313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1202640</xdr:colOff>
      <xdr:row>4</xdr:row>
      <xdr:rowOff>238126</xdr:rowOff>
    </xdr:to>
    <xdr:sp macro="" textlink="">
      <xdr:nvSpPr>
        <xdr:cNvPr id="131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1126440</xdr:colOff>
      <xdr:row>4</xdr:row>
      <xdr:rowOff>276226</xdr:rowOff>
    </xdr:to>
    <xdr:sp macro="" textlink="">
      <xdr:nvSpPr>
        <xdr:cNvPr id="13139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1126440</xdr:colOff>
      <xdr:row>4</xdr:row>
      <xdr:rowOff>238126</xdr:rowOff>
    </xdr:to>
    <xdr:sp macro="" textlink="">
      <xdr:nvSpPr>
        <xdr:cNvPr id="1314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1126440</xdr:colOff>
      <xdr:row>4</xdr:row>
      <xdr:rowOff>238126</xdr:rowOff>
    </xdr:to>
    <xdr:sp macro="" textlink="">
      <xdr:nvSpPr>
        <xdr:cNvPr id="1314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1202640</xdr:colOff>
      <xdr:row>4</xdr:row>
      <xdr:rowOff>238126</xdr:rowOff>
    </xdr:to>
    <xdr:sp macro="" textlink="">
      <xdr:nvSpPr>
        <xdr:cNvPr id="1314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1126440</xdr:colOff>
      <xdr:row>4</xdr:row>
      <xdr:rowOff>276226</xdr:rowOff>
    </xdr:to>
    <xdr:sp macro="" textlink="">
      <xdr:nvSpPr>
        <xdr:cNvPr id="1314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1202640</xdr:colOff>
      <xdr:row>4</xdr:row>
      <xdr:rowOff>238126</xdr:rowOff>
    </xdr:to>
    <xdr:sp macro="" textlink="">
      <xdr:nvSpPr>
        <xdr:cNvPr id="1314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1202640</xdr:colOff>
      <xdr:row>4</xdr:row>
      <xdr:rowOff>276226</xdr:rowOff>
    </xdr:to>
    <xdr:sp macro="" textlink="">
      <xdr:nvSpPr>
        <xdr:cNvPr id="13145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1202640</xdr:colOff>
      <xdr:row>4</xdr:row>
      <xdr:rowOff>238126</xdr:rowOff>
    </xdr:to>
    <xdr:sp macro="" textlink="">
      <xdr:nvSpPr>
        <xdr:cNvPr id="1314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1202640</xdr:colOff>
      <xdr:row>4</xdr:row>
      <xdr:rowOff>238126</xdr:rowOff>
    </xdr:to>
    <xdr:sp macro="" textlink="">
      <xdr:nvSpPr>
        <xdr:cNvPr id="1314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1202640</xdr:colOff>
      <xdr:row>4</xdr:row>
      <xdr:rowOff>238126</xdr:rowOff>
    </xdr:to>
    <xdr:sp macro="" textlink="">
      <xdr:nvSpPr>
        <xdr:cNvPr id="1314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1202640</xdr:colOff>
      <xdr:row>4</xdr:row>
      <xdr:rowOff>276226</xdr:rowOff>
    </xdr:to>
    <xdr:sp macro="" textlink="">
      <xdr:nvSpPr>
        <xdr:cNvPr id="13149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1202640</xdr:colOff>
      <xdr:row>4</xdr:row>
      <xdr:rowOff>238126</xdr:rowOff>
    </xdr:to>
    <xdr:sp macro="" textlink="">
      <xdr:nvSpPr>
        <xdr:cNvPr id="1315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1126440</xdr:colOff>
      <xdr:row>4</xdr:row>
      <xdr:rowOff>276226</xdr:rowOff>
    </xdr:to>
    <xdr:sp macro="" textlink="">
      <xdr:nvSpPr>
        <xdr:cNvPr id="13151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1126440</xdr:colOff>
      <xdr:row>4</xdr:row>
      <xdr:rowOff>238126</xdr:rowOff>
    </xdr:to>
    <xdr:sp macro="" textlink="">
      <xdr:nvSpPr>
        <xdr:cNvPr id="1315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1126440</xdr:colOff>
      <xdr:row>4</xdr:row>
      <xdr:rowOff>238126</xdr:rowOff>
    </xdr:to>
    <xdr:sp macro="" textlink="">
      <xdr:nvSpPr>
        <xdr:cNvPr id="13153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1202640</xdr:colOff>
      <xdr:row>4</xdr:row>
      <xdr:rowOff>238126</xdr:rowOff>
    </xdr:to>
    <xdr:sp macro="" textlink="">
      <xdr:nvSpPr>
        <xdr:cNvPr id="1315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1126440</xdr:colOff>
      <xdr:row>4</xdr:row>
      <xdr:rowOff>276226</xdr:rowOff>
    </xdr:to>
    <xdr:sp macro="" textlink="">
      <xdr:nvSpPr>
        <xdr:cNvPr id="13155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1202640</xdr:colOff>
      <xdr:row>4</xdr:row>
      <xdr:rowOff>238126</xdr:rowOff>
    </xdr:to>
    <xdr:sp macro="" textlink="">
      <xdr:nvSpPr>
        <xdr:cNvPr id="1315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1202640</xdr:colOff>
      <xdr:row>4</xdr:row>
      <xdr:rowOff>276226</xdr:rowOff>
    </xdr:to>
    <xdr:sp macro="" textlink="">
      <xdr:nvSpPr>
        <xdr:cNvPr id="13157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1202640</xdr:colOff>
      <xdr:row>4</xdr:row>
      <xdr:rowOff>238126</xdr:rowOff>
    </xdr:to>
    <xdr:sp macro="" textlink="">
      <xdr:nvSpPr>
        <xdr:cNvPr id="13158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1202640</xdr:colOff>
      <xdr:row>4</xdr:row>
      <xdr:rowOff>238126</xdr:rowOff>
    </xdr:to>
    <xdr:sp macro="" textlink="">
      <xdr:nvSpPr>
        <xdr:cNvPr id="1315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1202640</xdr:colOff>
      <xdr:row>4</xdr:row>
      <xdr:rowOff>238126</xdr:rowOff>
    </xdr:to>
    <xdr:sp macro="" textlink="">
      <xdr:nvSpPr>
        <xdr:cNvPr id="13160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1202640</xdr:colOff>
      <xdr:row>4</xdr:row>
      <xdr:rowOff>276226</xdr:rowOff>
    </xdr:to>
    <xdr:sp macro="" textlink="">
      <xdr:nvSpPr>
        <xdr:cNvPr id="13161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1202640</xdr:colOff>
      <xdr:row>4</xdr:row>
      <xdr:rowOff>238126</xdr:rowOff>
    </xdr:to>
    <xdr:sp macro="" textlink="">
      <xdr:nvSpPr>
        <xdr:cNvPr id="13162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1126440</xdr:colOff>
      <xdr:row>4</xdr:row>
      <xdr:rowOff>276226</xdr:rowOff>
    </xdr:to>
    <xdr:sp macro="" textlink="">
      <xdr:nvSpPr>
        <xdr:cNvPr id="13163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1126440</xdr:colOff>
      <xdr:row>4</xdr:row>
      <xdr:rowOff>238126</xdr:rowOff>
    </xdr:to>
    <xdr:sp macro="" textlink="">
      <xdr:nvSpPr>
        <xdr:cNvPr id="13164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1126440</xdr:colOff>
      <xdr:row>4</xdr:row>
      <xdr:rowOff>238126</xdr:rowOff>
    </xdr:to>
    <xdr:sp macro="" textlink="">
      <xdr:nvSpPr>
        <xdr:cNvPr id="13165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1202640</xdr:colOff>
      <xdr:row>4</xdr:row>
      <xdr:rowOff>238126</xdr:rowOff>
    </xdr:to>
    <xdr:sp macro="" textlink="">
      <xdr:nvSpPr>
        <xdr:cNvPr id="1316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1126440</xdr:colOff>
      <xdr:row>4</xdr:row>
      <xdr:rowOff>276226</xdr:rowOff>
    </xdr:to>
    <xdr:sp macro="" textlink="">
      <xdr:nvSpPr>
        <xdr:cNvPr id="13167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303901</xdr:rowOff>
    </xdr:from>
    <xdr:to>
      <xdr:col>27</xdr:col>
      <xdr:colOff>49954</xdr:colOff>
      <xdr:row>4</xdr:row>
      <xdr:rowOff>284852</xdr:rowOff>
    </xdr:to>
    <xdr:sp macro="" textlink="">
      <xdr:nvSpPr>
        <xdr:cNvPr id="13168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6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476497</xdr:colOff>
      <xdr:row>4</xdr:row>
      <xdr:rowOff>276226</xdr:rowOff>
    </xdr:to>
    <xdr:sp macro="" textlink="">
      <xdr:nvSpPr>
        <xdr:cNvPr id="1317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7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7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7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476497</xdr:colOff>
      <xdr:row>4</xdr:row>
      <xdr:rowOff>276226</xdr:rowOff>
    </xdr:to>
    <xdr:sp macro="" textlink="">
      <xdr:nvSpPr>
        <xdr:cNvPr id="1317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7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476497</xdr:colOff>
      <xdr:row>4</xdr:row>
      <xdr:rowOff>276226</xdr:rowOff>
    </xdr:to>
    <xdr:sp macro="" textlink="">
      <xdr:nvSpPr>
        <xdr:cNvPr id="1317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7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7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7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476497</xdr:colOff>
      <xdr:row>4</xdr:row>
      <xdr:rowOff>276226</xdr:rowOff>
    </xdr:to>
    <xdr:sp macro="" textlink="">
      <xdr:nvSpPr>
        <xdr:cNvPr id="1318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8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476497</xdr:colOff>
      <xdr:row>4</xdr:row>
      <xdr:rowOff>276226</xdr:rowOff>
    </xdr:to>
    <xdr:sp macro="" textlink="">
      <xdr:nvSpPr>
        <xdr:cNvPr id="1318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8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8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8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476497</xdr:colOff>
      <xdr:row>4</xdr:row>
      <xdr:rowOff>276226</xdr:rowOff>
    </xdr:to>
    <xdr:sp macro="" textlink="">
      <xdr:nvSpPr>
        <xdr:cNvPr id="13186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8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476497</xdr:colOff>
      <xdr:row>4</xdr:row>
      <xdr:rowOff>276226</xdr:rowOff>
    </xdr:to>
    <xdr:sp macro="" textlink="">
      <xdr:nvSpPr>
        <xdr:cNvPr id="1318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8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9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9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476497</xdr:colOff>
      <xdr:row>4</xdr:row>
      <xdr:rowOff>276226</xdr:rowOff>
    </xdr:to>
    <xdr:sp macro="" textlink="">
      <xdr:nvSpPr>
        <xdr:cNvPr id="13192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9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476497</xdr:colOff>
      <xdr:row>4</xdr:row>
      <xdr:rowOff>276226</xdr:rowOff>
    </xdr:to>
    <xdr:sp macro="" textlink="">
      <xdr:nvSpPr>
        <xdr:cNvPr id="1319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9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9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9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476497</xdr:colOff>
      <xdr:row>4</xdr:row>
      <xdr:rowOff>276226</xdr:rowOff>
    </xdr:to>
    <xdr:sp macro="" textlink="">
      <xdr:nvSpPr>
        <xdr:cNvPr id="13198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19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476497</xdr:colOff>
      <xdr:row>4</xdr:row>
      <xdr:rowOff>276226</xdr:rowOff>
    </xdr:to>
    <xdr:sp macro="" textlink="">
      <xdr:nvSpPr>
        <xdr:cNvPr id="13200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20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20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476497</xdr:colOff>
      <xdr:row>4</xdr:row>
      <xdr:rowOff>238126</xdr:rowOff>
    </xdr:to>
    <xdr:sp macro="" textlink="">
      <xdr:nvSpPr>
        <xdr:cNvPr id="1320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476497</xdr:colOff>
      <xdr:row>4</xdr:row>
      <xdr:rowOff>276226</xdr:rowOff>
    </xdr:to>
    <xdr:sp macro="" textlink="">
      <xdr:nvSpPr>
        <xdr:cNvPr id="13204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338490</xdr:colOff>
      <xdr:row>4</xdr:row>
      <xdr:rowOff>238126</xdr:rowOff>
    </xdr:to>
    <xdr:sp macro="" textlink="">
      <xdr:nvSpPr>
        <xdr:cNvPr id="13205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212689</xdr:colOff>
      <xdr:row>4</xdr:row>
      <xdr:rowOff>276226</xdr:rowOff>
    </xdr:to>
    <xdr:sp macro="" textlink="">
      <xdr:nvSpPr>
        <xdr:cNvPr id="13206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212689</xdr:colOff>
      <xdr:row>4</xdr:row>
      <xdr:rowOff>238126</xdr:rowOff>
    </xdr:to>
    <xdr:sp macro="" textlink="">
      <xdr:nvSpPr>
        <xdr:cNvPr id="13207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212689</xdr:colOff>
      <xdr:row>4</xdr:row>
      <xdr:rowOff>238126</xdr:rowOff>
    </xdr:to>
    <xdr:sp macro="" textlink="">
      <xdr:nvSpPr>
        <xdr:cNvPr id="13208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338490</xdr:colOff>
      <xdr:row>4</xdr:row>
      <xdr:rowOff>238126</xdr:rowOff>
    </xdr:to>
    <xdr:sp macro="" textlink="">
      <xdr:nvSpPr>
        <xdr:cNvPr id="1320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212689</xdr:colOff>
      <xdr:row>4</xdr:row>
      <xdr:rowOff>276226</xdr:rowOff>
    </xdr:to>
    <xdr:sp macro="" textlink="">
      <xdr:nvSpPr>
        <xdr:cNvPr id="13210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48</xdr:col>
      <xdr:colOff>95250</xdr:colOff>
      <xdr:row>4</xdr:row>
      <xdr:rowOff>238126</xdr:rowOff>
    </xdr:to>
    <xdr:sp macro="" textlink="">
      <xdr:nvSpPr>
        <xdr:cNvPr id="13211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319440</xdr:colOff>
      <xdr:row>4</xdr:row>
      <xdr:rowOff>276226</xdr:rowOff>
    </xdr:to>
    <xdr:sp macro="" textlink="">
      <xdr:nvSpPr>
        <xdr:cNvPr id="13212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319440</xdr:colOff>
      <xdr:row>4</xdr:row>
      <xdr:rowOff>238126</xdr:rowOff>
    </xdr:to>
    <xdr:sp macro="" textlink="">
      <xdr:nvSpPr>
        <xdr:cNvPr id="13213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319440</xdr:colOff>
      <xdr:row>4</xdr:row>
      <xdr:rowOff>238126</xdr:rowOff>
    </xdr:to>
    <xdr:sp macro="" textlink="">
      <xdr:nvSpPr>
        <xdr:cNvPr id="13214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48</xdr:col>
      <xdr:colOff>95250</xdr:colOff>
      <xdr:row>4</xdr:row>
      <xdr:rowOff>238126</xdr:rowOff>
    </xdr:to>
    <xdr:sp macro="" textlink="">
      <xdr:nvSpPr>
        <xdr:cNvPr id="13215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319440</xdr:colOff>
      <xdr:row>4</xdr:row>
      <xdr:rowOff>276226</xdr:rowOff>
    </xdr:to>
    <xdr:sp macro="" textlink="">
      <xdr:nvSpPr>
        <xdr:cNvPr id="13216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338490</xdr:colOff>
      <xdr:row>4</xdr:row>
      <xdr:rowOff>238126</xdr:rowOff>
    </xdr:to>
    <xdr:sp macro="" textlink="">
      <xdr:nvSpPr>
        <xdr:cNvPr id="13217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212689</xdr:colOff>
      <xdr:row>4</xdr:row>
      <xdr:rowOff>276226</xdr:rowOff>
    </xdr:to>
    <xdr:sp macro="" textlink="">
      <xdr:nvSpPr>
        <xdr:cNvPr id="13218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212689</xdr:colOff>
      <xdr:row>4</xdr:row>
      <xdr:rowOff>238126</xdr:rowOff>
    </xdr:to>
    <xdr:sp macro="" textlink="">
      <xdr:nvSpPr>
        <xdr:cNvPr id="13219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212689</xdr:colOff>
      <xdr:row>4</xdr:row>
      <xdr:rowOff>238126</xdr:rowOff>
    </xdr:to>
    <xdr:sp macro="" textlink="">
      <xdr:nvSpPr>
        <xdr:cNvPr id="13220" name="AutoShape 1" hidden="1"/>
        <xdr:cNvSpPr>
          <a:spLocks noChangeAspect="1" noChangeArrowheads="1"/>
        </xdr:cNvSpPr>
      </xdr:nvSpPr>
      <xdr:spPr bwMode="auto">
        <a:xfrm>
          <a:off x="6381750" y="5667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338490</xdr:colOff>
      <xdr:row>4</xdr:row>
      <xdr:rowOff>238126</xdr:rowOff>
    </xdr:to>
    <xdr:sp macro="" textlink="">
      <xdr:nvSpPr>
        <xdr:cNvPr id="1322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212689</xdr:colOff>
      <xdr:row>4</xdr:row>
      <xdr:rowOff>276226</xdr:rowOff>
    </xdr:to>
    <xdr:sp macro="" textlink="">
      <xdr:nvSpPr>
        <xdr:cNvPr id="13222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48</xdr:col>
      <xdr:colOff>95250</xdr:colOff>
      <xdr:row>4</xdr:row>
      <xdr:rowOff>238126</xdr:rowOff>
    </xdr:to>
    <xdr:sp macro="" textlink="">
      <xdr:nvSpPr>
        <xdr:cNvPr id="13223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319440</xdr:colOff>
      <xdr:row>4</xdr:row>
      <xdr:rowOff>276226</xdr:rowOff>
    </xdr:to>
    <xdr:sp macro="" textlink="">
      <xdr:nvSpPr>
        <xdr:cNvPr id="13224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319440</xdr:colOff>
      <xdr:row>4</xdr:row>
      <xdr:rowOff>238126</xdr:rowOff>
    </xdr:to>
    <xdr:sp macro="" textlink="">
      <xdr:nvSpPr>
        <xdr:cNvPr id="13225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319440</xdr:colOff>
      <xdr:row>4</xdr:row>
      <xdr:rowOff>238126</xdr:rowOff>
    </xdr:to>
    <xdr:sp macro="" textlink="">
      <xdr:nvSpPr>
        <xdr:cNvPr id="13226" name="AutoShape 1" hidden="1"/>
        <xdr:cNvSpPr>
          <a:spLocks noChangeAspect="1" noChangeArrowheads="1"/>
        </xdr:cNvSpPr>
      </xdr:nvSpPr>
      <xdr:spPr bwMode="auto">
        <a:xfrm>
          <a:off x="6381750" y="5667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48</xdr:col>
      <xdr:colOff>95250</xdr:colOff>
      <xdr:row>4</xdr:row>
      <xdr:rowOff>238126</xdr:rowOff>
    </xdr:to>
    <xdr:sp macro="" textlink="">
      <xdr:nvSpPr>
        <xdr:cNvPr id="13227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319440</xdr:colOff>
      <xdr:row>4</xdr:row>
      <xdr:rowOff>276226</xdr:rowOff>
    </xdr:to>
    <xdr:sp macro="" textlink="">
      <xdr:nvSpPr>
        <xdr:cNvPr id="13228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338490</xdr:colOff>
      <xdr:row>4</xdr:row>
      <xdr:rowOff>238126</xdr:rowOff>
    </xdr:to>
    <xdr:sp macro="" textlink="">
      <xdr:nvSpPr>
        <xdr:cNvPr id="13229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212689</xdr:colOff>
      <xdr:row>4</xdr:row>
      <xdr:rowOff>276226</xdr:rowOff>
    </xdr:to>
    <xdr:sp macro="" textlink="">
      <xdr:nvSpPr>
        <xdr:cNvPr id="13230" name="AutoShape 1" hidden="1"/>
        <xdr:cNvSpPr>
          <a:spLocks noChangeAspect="1" noChangeArrowheads="1"/>
        </xdr:cNvSpPr>
      </xdr:nvSpPr>
      <xdr:spPr bwMode="auto">
        <a:xfrm>
          <a:off x="6381750" y="604838"/>
          <a:ext cx="2058158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338490</xdr:colOff>
      <xdr:row>4</xdr:row>
      <xdr:rowOff>238126</xdr:rowOff>
    </xdr:to>
    <xdr:sp macro="" textlink="">
      <xdr:nvSpPr>
        <xdr:cNvPr id="13231" name="AutoShape 1" hidden="1"/>
        <xdr:cNvSpPr>
          <a:spLocks noChangeAspect="1" noChangeArrowheads="1"/>
        </xdr:cNvSpPr>
      </xdr:nvSpPr>
      <xdr:spPr bwMode="auto">
        <a:xfrm>
          <a:off x="6381750" y="566738"/>
          <a:ext cx="2183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48</xdr:col>
      <xdr:colOff>95250</xdr:colOff>
      <xdr:row>4</xdr:row>
      <xdr:rowOff>238126</xdr:rowOff>
    </xdr:to>
    <xdr:sp macro="" textlink="">
      <xdr:nvSpPr>
        <xdr:cNvPr id="13232" name="AutoShape 1" hidden="1"/>
        <xdr:cNvSpPr>
          <a:spLocks noChangeAspect="1" noChangeArrowheads="1"/>
        </xdr:cNvSpPr>
      </xdr:nvSpPr>
      <xdr:spPr bwMode="auto">
        <a:xfrm>
          <a:off x="6381750" y="566738"/>
          <a:ext cx="2214563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319440</xdr:colOff>
      <xdr:row>4</xdr:row>
      <xdr:rowOff>276226</xdr:rowOff>
    </xdr:to>
    <xdr:sp macro="" textlink="">
      <xdr:nvSpPr>
        <xdr:cNvPr id="13233" name="AutoShape 1" hidden="1"/>
        <xdr:cNvSpPr>
          <a:spLocks noChangeAspect="1" noChangeArrowheads="1"/>
        </xdr:cNvSpPr>
      </xdr:nvSpPr>
      <xdr:spPr bwMode="auto">
        <a:xfrm>
          <a:off x="6381750" y="604838"/>
          <a:ext cx="21649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3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476496</xdr:colOff>
      <xdr:row>4</xdr:row>
      <xdr:rowOff>276226</xdr:rowOff>
    </xdr:to>
    <xdr:sp macro="" textlink="">
      <xdr:nvSpPr>
        <xdr:cNvPr id="1323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3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37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3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476496</xdr:colOff>
      <xdr:row>4</xdr:row>
      <xdr:rowOff>276226</xdr:rowOff>
    </xdr:to>
    <xdr:sp macro="" textlink="">
      <xdr:nvSpPr>
        <xdr:cNvPr id="1323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4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476496</xdr:colOff>
      <xdr:row>4</xdr:row>
      <xdr:rowOff>276226</xdr:rowOff>
    </xdr:to>
    <xdr:sp macro="" textlink="">
      <xdr:nvSpPr>
        <xdr:cNvPr id="1324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4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43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4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476496</xdr:colOff>
      <xdr:row>4</xdr:row>
      <xdr:rowOff>276226</xdr:rowOff>
    </xdr:to>
    <xdr:sp macro="" textlink="">
      <xdr:nvSpPr>
        <xdr:cNvPr id="1324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4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476496</xdr:colOff>
      <xdr:row>4</xdr:row>
      <xdr:rowOff>276226</xdr:rowOff>
    </xdr:to>
    <xdr:sp macro="" textlink="">
      <xdr:nvSpPr>
        <xdr:cNvPr id="1324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4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49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5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476496</xdr:colOff>
      <xdr:row>4</xdr:row>
      <xdr:rowOff>276226</xdr:rowOff>
    </xdr:to>
    <xdr:sp macro="" textlink="">
      <xdr:nvSpPr>
        <xdr:cNvPr id="13251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5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476496</xdr:colOff>
      <xdr:row>4</xdr:row>
      <xdr:rowOff>276226</xdr:rowOff>
    </xdr:to>
    <xdr:sp macro="" textlink="">
      <xdr:nvSpPr>
        <xdr:cNvPr id="1325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5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55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5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476496</xdr:colOff>
      <xdr:row>4</xdr:row>
      <xdr:rowOff>276226</xdr:rowOff>
    </xdr:to>
    <xdr:sp macro="" textlink="">
      <xdr:nvSpPr>
        <xdr:cNvPr id="13257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58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476496</xdr:colOff>
      <xdr:row>4</xdr:row>
      <xdr:rowOff>276226</xdr:rowOff>
    </xdr:to>
    <xdr:sp macro="" textlink="">
      <xdr:nvSpPr>
        <xdr:cNvPr id="13259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60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61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62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476496</xdr:colOff>
      <xdr:row>4</xdr:row>
      <xdr:rowOff>276226</xdr:rowOff>
    </xdr:to>
    <xdr:sp macro="" textlink="">
      <xdr:nvSpPr>
        <xdr:cNvPr id="13263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64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476496</xdr:colOff>
      <xdr:row>4</xdr:row>
      <xdr:rowOff>276226</xdr:rowOff>
    </xdr:to>
    <xdr:sp macro="" textlink="">
      <xdr:nvSpPr>
        <xdr:cNvPr id="13265" name="AutoShape 1" hidden="1"/>
        <xdr:cNvSpPr>
          <a:spLocks noChangeAspect="1" noChangeArrowheads="1"/>
        </xdr:cNvSpPr>
      </xdr:nvSpPr>
      <xdr:spPr bwMode="auto">
        <a:xfrm>
          <a:off x="6381750" y="6048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476496</xdr:colOff>
      <xdr:row>4</xdr:row>
      <xdr:rowOff>238126</xdr:rowOff>
    </xdr:to>
    <xdr:sp macro="" textlink="">
      <xdr:nvSpPr>
        <xdr:cNvPr id="13266" name="AutoShape 1" hidden="1"/>
        <xdr:cNvSpPr>
          <a:spLocks noChangeAspect="1" noChangeArrowheads="1"/>
        </xdr:cNvSpPr>
      </xdr:nvSpPr>
      <xdr:spPr bwMode="auto">
        <a:xfrm>
          <a:off x="6381750" y="566738"/>
          <a:ext cx="172665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100121</xdr:colOff>
      <xdr:row>4</xdr:row>
      <xdr:rowOff>238126</xdr:rowOff>
    </xdr:to>
    <xdr:sp macro="" textlink="">
      <xdr:nvSpPr>
        <xdr:cNvPr id="13267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4871</xdr:colOff>
      <xdr:row>4</xdr:row>
      <xdr:rowOff>276226</xdr:rowOff>
    </xdr:to>
    <xdr:sp macro="" textlink="">
      <xdr:nvSpPr>
        <xdr:cNvPr id="13268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4871</xdr:colOff>
      <xdr:row>4</xdr:row>
      <xdr:rowOff>238126</xdr:rowOff>
    </xdr:to>
    <xdr:sp macro="" textlink="">
      <xdr:nvSpPr>
        <xdr:cNvPr id="13269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4871</xdr:colOff>
      <xdr:row>4</xdr:row>
      <xdr:rowOff>238126</xdr:rowOff>
    </xdr:to>
    <xdr:sp macro="" textlink="">
      <xdr:nvSpPr>
        <xdr:cNvPr id="13270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100121</xdr:colOff>
      <xdr:row>4</xdr:row>
      <xdr:rowOff>238126</xdr:rowOff>
    </xdr:to>
    <xdr:sp macro="" textlink="">
      <xdr:nvSpPr>
        <xdr:cNvPr id="1327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4871</xdr:colOff>
      <xdr:row>4</xdr:row>
      <xdr:rowOff>276226</xdr:rowOff>
    </xdr:to>
    <xdr:sp macro="" textlink="">
      <xdr:nvSpPr>
        <xdr:cNvPr id="13272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176321</xdr:colOff>
      <xdr:row>4</xdr:row>
      <xdr:rowOff>238126</xdr:rowOff>
    </xdr:to>
    <xdr:sp macro="" textlink="">
      <xdr:nvSpPr>
        <xdr:cNvPr id="13273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81071</xdr:colOff>
      <xdr:row>4</xdr:row>
      <xdr:rowOff>276226</xdr:rowOff>
    </xdr:to>
    <xdr:sp macro="" textlink="">
      <xdr:nvSpPr>
        <xdr:cNvPr id="13274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81071</xdr:colOff>
      <xdr:row>4</xdr:row>
      <xdr:rowOff>238126</xdr:rowOff>
    </xdr:to>
    <xdr:sp macro="" textlink="">
      <xdr:nvSpPr>
        <xdr:cNvPr id="13275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81071</xdr:colOff>
      <xdr:row>4</xdr:row>
      <xdr:rowOff>238126</xdr:rowOff>
    </xdr:to>
    <xdr:sp macro="" textlink="">
      <xdr:nvSpPr>
        <xdr:cNvPr id="13276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176321</xdr:colOff>
      <xdr:row>4</xdr:row>
      <xdr:rowOff>238126</xdr:rowOff>
    </xdr:to>
    <xdr:sp macro="" textlink="">
      <xdr:nvSpPr>
        <xdr:cNvPr id="13277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81071</xdr:colOff>
      <xdr:row>4</xdr:row>
      <xdr:rowOff>276226</xdr:rowOff>
    </xdr:to>
    <xdr:sp macro="" textlink="">
      <xdr:nvSpPr>
        <xdr:cNvPr id="13278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100121</xdr:colOff>
      <xdr:row>4</xdr:row>
      <xdr:rowOff>238126</xdr:rowOff>
    </xdr:to>
    <xdr:sp macro="" textlink="">
      <xdr:nvSpPr>
        <xdr:cNvPr id="13279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4871</xdr:colOff>
      <xdr:row>4</xdr:row>
      <xdr:rowOff>276226</xdr:rowOff>
    </xdr:to>
    <xdr:sp macro="" textlink="">
      <xdr:nvSpPr>
        <xdr:cNvPr id="13280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4871</xdr:colOff>
      <xdr:row>4</xdr:row>
      <xdr:rowOff>238126</xdr:rowOff>
    </xdr:to>
    <xdr:sp macro="" textlink="">
      <xdr:nvSpPr>
        <xdr:cNvPr id="13281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4871</xdr:colOff>
      <xdr:row>4</xdr:row>
      <xdr:rowOff>238126</xdr:rowOff>
    </xdr:to>
    <xdr:sp macro="" textlink="">
      <xdr:nvSpPr>
        <xdr:cNvPr id="13282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100121</xdr:colOff>
      <xdr:row>4</xdr:row>
      <xdr:rowOff>238126</xdr:rowOff>
    </xdr:to>
    <xdr:sp macro="" textlink="">
      <xdr:nvSpPr>
        <xdr:cNvPr id="13283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4871</xdr:colOff>
      <xdr:row>4</xdr:row>
      <xdr:rowOff>276226</xdr:rowOff>
    </xdr:to>
    <xdr:sp macro="" textlink="">
      <xdr:nvSpPr>
        <xdr:cNvPr id="13284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176321</xdr:colOff>
      <xdr:row>4</xdr:row>
      <xdr:rowOff>238126</xdr:rowOff>
    </xdr:to>
    <xdr:sp macro="" textlink="">
      <xdr:nvSpPr>
        <xdr:cNvPr id="13285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81071</xdr:colOff>
      <xdr:row>4</xdr:row>
      <xdr:rowOff>276226</xdr:rowOff>
    </xdr:to>
    <xdr:sp macro="" textlink="">
      <xdr:nvSpPr>
        <xdr:cNvPr id="13286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81071</xdr:colOff>
      <xdr:row>4</xdr:row>
      <xdr:rowOff>238126</xdr:rowOff>
    </xdr:to>
    <xdr:sp macro="" textlink="">
      <xdr:nvSpPr>
        <xdr:cNvPr id="13287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81071</xdr:colOff>
      <xdr:row>4</xdr:row>
      <xdr:rowOff>238126</xdr:rowOff>
    </xdr:to>
    <xdr:sp macro="" textlink="">
      <xdr:nvSpPr>
        <xdr:cNvPr id="13288" name="AutoShape 1" hidden="1"/>
        <xdr:cNvSpPr>
          <a:spLocks noChangeAspect="1" noChangeArrowheads="1"/>
        </xdr:cNvSpPr>
      </xdr:nvSpPr>
      <xdr:spPr bwMode="auto">
        <a:xfrm>
          <a:off x="6381750" y="5667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176321</xdr:colOff>
      <xdr:row>4</xdr:row>
      <xdr:rowOff>238126</xdr:rowOff>
    </xdr:to>
    <xdr:sp macro="" textlink="">
      <xdr:nvSpPr>
        <xdr:cNvPr id="13289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81071</xdr:colOff>
      <xdr:row>4</xdr:row>
      <xdr:rowOff>276226</xdr:rowOff>
    </xdr:to>
    <xdr:sp macro="" textlink="">
      <xdr:nvSpPr>
        <xdr:cNvPr id="13290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100121</xdr:colOff>
      <xdr:row>4</xdr:row>
      <xdr:rowOff>238126</xdr:rowOff>
    </xdr:to>
    <xdr:sp macro="" textlink="">
      <xdr:nvSpPr>
        <xdr:cNvPr id="13291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4871</xdr:colOff>
      <xdr:row>4</xdr:row>
      <xdr:rowOff>276226</xdr:rowOff>
    </xdr:to>
    <xdr:sp macro="" textlink="">
      <xdr:nvSpPr>
        <xdr:cNvPr id="13292" name="AutoShape 1" hidden="1"/>
        <xdr:cNvSpPr>
          <a:spLocks noChangeAspect="1" noChangeArrowheads="1"/>
        </xdr:cNvSpPr>
      </xdr:nvSpPr>
      <xdr:spPr bwMode="auto">
        <a:xfrm>
          <a:off x="6381750" y="6048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4871</xdr:colOff>
      <xdr:row>4</xdr:row>
      <xdr:rowOff>238126</xdr:rowOff>
    </xdr:to>
    <xdr:sp macro="" textlink="">
      <xdr:nvSpPr>
        <xdr:cNvPr id="13293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4871</xdr:colOff>
      <xdr:row>4</xdr:row>
      <xdr:rowOff>238126</xdr:rowOff>
    </xdr:to>
    <xdr:sp macro="" textlink="">
      <xdr:nvSpPr>
        <xdr:cNvPr id="13294" name="AutoShape 1" hidden="1"/>
        <xdr:cNvSpPr>
          <a:spLocks noChangeAspect="1" noChangeArrowheads="1"/>
        </xdr:cNvSpPr>
      </xdr:nvSpPr>
      <xdr:spPr bwMode="auto">
        <a:xfrm>
          <a:off x="6381750" y="566738"/>
          <a:ext cx="18503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100121</xdr:colOff>
      <xdr:row>4</xdr:row>
      <xdr:rowOff>238126</xdr:rowOff>
    </xdr:to>
    <xdr:sp macro="" textlink="">
      <xdr:nvSpPr>
        <xdr:cNvPr id="13295" name="AutoShape 1" hidden="1"/>
        <xdr:cNvSpPr>
          <a:spLocks noChangeAspect="1" noChangeArrowheads="1"/>
        </xdr:cNvSpPr>
      </xdr:nvSpPr>
      <xdr:spPr bwMode="auto">
        <a:xfrm>
          <a:off x="6381750" y="566738"/>
          <a:ext cx="194559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47</xdr:col>
      <xdr:colOff>176321</xdr:colOff>
      <xdr:row>4</xdr:row>
      <xdr:rowOff>238126</xdr:rowOff>
    </xdr:to>
    <xdr:sp macro="" textlink="">
      <xdr:nvSpPr>
        <xdr:cNvPr id="13296" name="AutoShape 1" hidden="1"/>
        <xdr:cNvSpPr>
          <a:spLocks noChangeAspect="1" noChangeArrowheads="1"/>
        </xdr:cNvSpPr>
      </xdr:nvSpPr>
      <xdr:spPr bwMode="auto">
        <a:xfrm>
          <a:off x="6381750" y="566738"/>
          <a:ext cx="202179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47</xdr:col>
      <xdr:colOff>81071</xdr:colOff>
      <xdr:row>4</xdr:row>
      <xdr:rowOff>276226</xdr:rowOff>
    </xdr:to>
    <xdr:sp macro="" textlink="">
      <xdr:nvSpPr>
        <xdr:cNvPr id="13297" name="AutoShape 1" hidden="1"/>
        <xdr:cNvSpPr>
          <a:spLocks noChangeAspect="1" noChangeArrowheads="1"/>
        </xdr:cNvSpPr>
      </xdr:nvSpPr>
      <xdr:spPr bwMode="auto">
        <a:xfrm>
          <a:off x="6381750" y="604838"/>
          <a:ext cx="192654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29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29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0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30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0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30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30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1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31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1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315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1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31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1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321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2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32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2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327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2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329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3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3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333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265076</xdr:colOff>
      <xdr:row>4</xdr:row>
      <xdr:rowOff>238126</xdr:rowOff>
    </xdr:to>
    <xdr:sp macro="" textlink="">
      <xdr:nvSpPr>
        <xdr:cNvPr id="1333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179351</xdr:colOff>
      <xdr:row>4</xdr:row>
      <xdr:rowOff>276226</xdr:rowOff>
    </xdr:to>
    <xdr:sp macro="" textlink="">
      <xdr:nvSpPr>
        <xdr:cNvPr id="13335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179351</xdr:colOff>
      <xdr:row>4</xdr:row>
      <xdr:rowOff>238126</xdr:rowOff>
    </xdr:to>
    <xdr:sp macro="" textlink="">
      <xdr:nvSpPr>
        <xdr:cNvPr id="1333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179351</xdr:colOff>
      <xdr:row>4</xdr:row>
      <xdr:rowOff>238126</xdr:rowOff>
    </xdr:to>
    <xdr:sp macro="" textlink="">
      <xdr:nvSpPr>
        <xdr:cNvPr id="1333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265076</xdr:colOff>
      <xdr:row>4</xdr:row>
      <xdr:rowOff>238126</xdr:rowOff>
    </xdr:to>
    <xdr:sp macro="" textlink="">
      <xdr:nvSpPr>
        <xdr:cNvPr id="1333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179351</xdr:colOff>
      <xdr:row>4</xdr:row>
      <xdr:rowOff>276226</xdr:rowOff>
    </xdr:to>
    <xdr:sp macro="" textlink="">
      <xdr:nvSpPr>
        <xdr:cNvPr id="1333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265076</xdr:colOff>
      <xdr:row>4</xdr:row>
      <xdr:rowOff>238126</xdr:rowOff>
    </xdr:to>
    <xdr:sp macro="" textlink="">
      <xdr:nvSpPr>
        <xdr:cNvPr id="1334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255551</xdr:colOff>
      <xdr:row>4</xdr:row>
      <xdr:rowOff>276226</xdr:rowOff>
    </xdr:to>
    <xdr:sp macro="" textlink="">
      <xdr:nvSpPr>
        <xdr:cNvPr id="13341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255551</xdr:colOff>
      <xdr:row>4</xdr:row>
      <xdr:rowOff>238126</xdr:rowOff>
    </xdr:to>
    <xdr:sp macro="" textlink="">
      <xdr:nvSpPr>
        <xdr:cNvPr id="1334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255551</xdr:colOff>
      <xdr:row>4</xdr:row>
      <xdr:rowOff>238126</xdr:rowOff>
    </xdr:to>
    <xdr:sp macro="" textlink="">
      <xdr:nvSpPr>
        <xdr:cNvPr id="13343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265076</xdr:colOff>
      <xdr:row>4</xdr:row>
      <xdr:rowOff>238126</xdr:rowOff>
    </xdr:to>
    <xdr:sp macro="" textlink="">
      <xdr:nvSpPr>
        <xdr:cNvPr id="1334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255551</xdr:colOff>
      <xdr:row>4</xdr:row>
      <xdr:rowOff>276226</xdr:rowOff>
    </xdr:to>
    <xdr:sp macro="" textlink="">
      <xdr:nvSpPr>
        <xdr:cNvPr id="1334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265076</xdr:colOff>
      <xdr:row>4</xdr:row>
      <xdr:rowOff>238126</xdr:rowOff>
    </xdr:to>
    <xdr:sp macro="" textlink="">
      <xdr:nvSpPr>
        <xdr:cNvPr id="1334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179351</xdr:colOff>
      <xdr:row>4</xdr:row>
      <xdr:rowOff>276226</xdr:rowOff>
    </xdr:to>
    <xdr:sp macro="" textlink="">
      <xdr:nvSpPr>
        <xdr:cNvPr id="13347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179351</xdr:colOff>
      <xdr:row>4</xdr:row>
      <xdr:rowOff>238126</xdr:rowOff>
    </xdr:to>
    <xdr:sp macro="" textlink="">
      <xdr:nvSpPr>
        <xdr:cNvPr id="1334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179351</xdr:colOff>
      <xdr:row>4</xdr:row>
      <xdr:rowOff>238126</xdr:rowOff>
    </xdr:to>
    <xdr:sp macro="" textlink="">
      <xdr:nvSpPr>
        <xdr:cNvPr id="13349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265076</xdr:colOff>
      <xdr:row>4</xdr:row>
      <xdr:rowOff>238126</xdr:rowOff>
    </xdr:to>
    <xdr:sp macro="" textlink="">
      <xdr:nvSpPr>
        <xdr:cNvPr id="13350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179351</xdr:colOff>
      <xdr:row>4</xdr:row>
      <xdr:rowOff>276226</xdr:rowOff>
    </xdr:to>
    <xdr:sp macro="" textlink="">
      <xdr:nvSpPr>
        <xdr:cNvPr id="13351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265076</xdr:colOff>
      <xdr:row>4</xdr:row>
      <xdr:rowOff>238126</xdr:rowOff>
    </xdr:to>
    <xdr:sp macro="" textlink="">
      <xdr:nvSpPr>
        <xdr:cNvPr id="1335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255551</xdr:colOff>
      <xdr:row>4</xdr:row>
      <xdr:rowOff>276226</xdr:rowOff>
    </xdr:to>
    <xdr:sp macro="" textlink="">
      <xdr:nvSpPr>
        <xdr:cNvPr id="13353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255551</xdr:colOff>
      <xdr:row>4</xdr:row>
      <xdr:rowOff>238126</xdr:rowOff>
    </xdr:to>
    <xdr:sp macro="" textlink="">
      <xdr:nvSpPr>
        <xdr:cNvPr id="13354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255551</xdr:colOff>
      <xdr:row>4</xdr:row>
      <xdr:rowOff>238126</xdr:rowOff>
    </xdr:to>
    <xdr:sp macro="" textlink="">
      <xdr:nvSpPr>
        <xdr:cNvPr id="13355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265076</xdr:colOff>
      <xdr:row>4</xdr:row>
      <xdr:rowOff>238126</xdr:rowOff>
    </xdr:to>
    <xdr:sp macro="" textlink="">
      <xdr:nvSpPr>
        <xdr:cNvPr id="13356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255551</xdr:colOff>
      <xdr:row>4</xdr:row>
      <xdr:rowOff>276226</xdr:rowOff>
    </xdr:to>
    <xdr:sp macro="" textlink="">
      <xdr:nvSpPr>
        <xdr:cNvPr id="13357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265076</xdr:colOff>
      <xdr:row>4</xdr:row>
      <xdr:rowOff>238126</xdr:rowOff>
    </xdr:to>
    <xdr:sp macro="" textlink="">
      <xdr:nvSpPr>
        <xdr:cNvPr id="1335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179351</xdr:colOff>
      <xdr:row>4</xdr:row>
      <xdr:rowOff>276226</xdr:rowOff>
    </xdr:to>
    <xdr:sp macro="" textlink="">
      <xdr:nvSpPr>
        <xdr:cNvPr id="13359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179351</xdr:colOff>
      <xdr:row>4</xdr:row>
      <xdr:rowOff>238126</xdr:rowOff>
    </xdr:to>
    <xdr:sp macro="" textlink="">
      <xdr:nvSpPr>
        <xdr:cNvPr id="13360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179351</xdr:colOff>
      <xdr:row>4</xdr:row>
      <xdr:rowOff>238126</xdr:rowOff>
    </xdr:to>
    <xdr:sp macro="" textlink="">
      <xdr:nvSpPr>
        <xdr:cNvPr id="13361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265076</xdr:colOff>
      <xdr:row>4</xdr:row>
      <xdr:rowOff>238126</xdr:rowOff>
    </xdr:to>
    <xdr:sp macro="" textlink="">
      <xdr:nvSpPr>
        <xdr:cNvPr id="13362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179351</xdr:colOff>
      <xdr:row>4</xdr:row>
      <xdr:rowOff>276226</xdr:rowOff>
    </xdr:to>
    <xdr:sp macro="" textlink="">
      <xdr:nvSpPr>
        <xdr:cNvPr id="13363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265076</xdr:colOff>
      <xdr:row>4</xdr:row>
      <xdr:rowOff>238126</xdr:rowOff>
    </xdr:to>
    <xdr:sp macro="" textlink="">
      <xdr:nvSpPr>
        <xdr:cNvPr id="13364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255551</xdr:colOff>
      <xdr:row>4</xdr:row>
      <xdr:rowOff>276226</xdr:rowOff>
    </xdr:to>
    <xdr:sp macro="" textlink="">
      <xdr:nvSpPr>
        <xdr:cNvPr id="13365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255551</xdr:colOff>
      <xdr:row>4</xdr:row>
      <xdr:rowOff>238126</xdr:rowOff>
    </xdr:to>
    <xdr:sp macro="" textlink="">
      <xdr:nvSpPr>
        <xdr:cNvPr id="13366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255551</xdr:colOff>
      <xdr:row>4</xdr:row>
      <xdr:rowOff>238126</xdr:rowOff>
    </xdr:to>
    <xdr:sp macro="" textlink="">
      <xdr:nvSpPr>
        <xdr:cNvPr id="13367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7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265076</xdr:colOff>
      <xdr:row>4</xdr:row>
      <xdr:rowOff>238126</xdr:rowOff>
    </xdr:to>
    <xdr:sp macro="" textlink="">
      <xdr:nvSpPr>
        <xdr:cNvPr id="13368" name="AutoShape 1" hidden="1"/>
        <xdr:cNvSpPr>
          <a:spLocks noChangeAspect="1" noChangeArrowheads="1"/>
        </xdr:cNvSpPr>
      </xdr:nvSpPr>
      <xdr:spPr bwMode="auto">
        <a:xfrm>
          <a:off x="6381750" y="566738"/>
          <a:ext cx="151523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6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1241742</xdr:colOff>
      <xdr:row>4</xdr:row>
      <xdr:rowOff>276226</xdr:rowOff>
    </xdr:to>
    <xdr:sp macro="" textlink="">
      <xdr:nvSpPr>
        <xdr:cNvPr id="1337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7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7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7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1241742</xdr:colOff>
      <xdr:row>4</xdr:row>
      <xdr:rowOff>276226</xdr:rowOff>
    </xdr:to>
    <xdr:sp macro="" textlink="">
      <xdr:nvSpPr>
        <xdr:cNvPr id="1337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7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1241742</xdr:colOff>
      <xdr:row>4</xdr:row>
      <xdr:rowOff>276226</xdr:rowOff>
    </xdr:to>
    <xdr:sp macro="" textlink="">
      <xdr:nvSpPr>
        <xdr:cNvPr id="1337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7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78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7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1241742</xdr:colOff>
      <xdr:row>4</xdr:row>
      <xdr:rowOff>276226</xdr:rowOff>
    </xdr:to>
    <xdr:sp macro="" textlink="">
      <xdr:nvSpPr>
        <xdr:cNvPr id="1338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8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1241742</xdr:colOff>
      <xdr:row>4</xdr:row>
      <xdr:rowOff>276226</xdr:rowOff>
    </xdr:to>
    <xdr:sp macro="" textlink="">
      <xdr:nvSpPr>
        <xdr:cNvPr id="1338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8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84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8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1241742</xdr:colOff>
      <xdr:row>4</xdr:row>
      <xdr:rowOff>276226</xdr:rowOff>
    </xdr:to>
    <xdr:sp macro="" textlink="">
      <xdr:nvSpPr>
        <xdr:cNvPr id="13386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8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1241742</xdr:colOff>
      <xdr:row>4</xdr:row>
      <xdr:rowOff>276226</xdr:rowOff>
    </xdr:to>
    <xdr:sp macro="" textlink="">
      <xdr:nvSpPr>
        <xdr:cNvPr id="1338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8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90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9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1241742</xdr:colOff>
      <xdr:row>4</xdr:row>
      <xdr:rowOff>276226</xdr:rowOff>
    </xdr:to>
    <xdr:sp macro="" textlink="">
      <xdr:nvSpPr>
        <xdr:cNvPr id="13392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9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1241742</xdr:colOff>
      <xdr:row>4</xdr:row>
      <xdr:rowOff>276226</xdr:rowOff>
    </xdr:to>
    <xdr:sp macro="" textlink="">
      <xdr:nvSpPr>
        <xdr:cNvPr id="1339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95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96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97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1241742</xdr:colOff>
      <xdr:row>4</xdr:row>
      <xdr:rowOff>276226</xdr:rowOff>
    </xdr:to>
    <xdr:sp macro="" textlink="">
      <xdr:nvSpPr>
        <xdr:cNvPr id="13398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399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1241742</xdr:colOff>
      <xdr:row>4</xdr:row>
      <xdr:rowOff>276226</xdr:rowOff>
    </xdr:to>
    <xdr:sp macro="" textlink="">
      <xdr:nvSpPr>
        <xdr:cNvPr id="13400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401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402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1241742</xdr:colOff>
      <xdr:row>4</xdr:row>
      <xdr:rowOff>238126</xdr:rowOff>
    </xdr:to>
    <xdr:sp macro="" textlink="">
      <xdr:nvSpPr>
        <xdr:cNvPr id="13403" name="AutoShape 1" hidden="1"/>
        <xdr:cNvSpPr>
          <a:spLocks noChangeAspect="1" noChangeArrowheads="1"/>
        </xdr:cNvSpPr>
      </xdr:nvSpPr>
      <xdr:spPr bwMode="auto">
        <a:xfrm>
          <a:off x="6381750" y="5667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1241742</xdr:colOff>
      <xdr:row>4</xdr:row>
      <xdr:rowOff>276226</xdr:rowOff>
    </xdr:to>
    <xdr:sp macro="" textlink="">
      <xdr:nvSpPr>
        <xdr:cNvPr id="13404" name="AutoShape 1" hidden="1"/>
        <xdr:cNvSpPr>
          <a:spLocks noChangeAspect="1" noChangeArrowheads="1"/>
        </xdr:cNvSpPr>
      </xdr:nvSpPr>
      <xdr:spPr bwMode="auto">
        <a:xfrm>
          <a:off x="6381750" y="604838"/>
          <a:ext cx="124174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1204510</xdr:colOff>
      <xdr:row>4</xdr:row>
      <xdr:rowOff>276226</xdr:rowOff>
    </xdr:to>
    <xdr:sp macro="" textlink="">
      <xdr:nvSpPr>
        <xdr:cNvPr id="1340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0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0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1204510</xdr:colOff>
      <xdr:row>4</xdr:row>
      <xdr:rowOff>276226</xdr:rowOff>
    </xdr:to>
    <xdr:sp macro="" textlink="">
      <xdr:nvSpPr>
        <xdr:cNvPr id="1341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1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1204510</xdr:colOff>
      <xdr:row>4</xdr:row>
      <xdr:rowOff>276226</xdr:rowOff>
    </xdr:to>
    <xdr:sp macro="" textlink="">
      <xdr:nvSpPr>
        <xdr:cNvPr id="1341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1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1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1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1204510</xdr:colOff>
      <xdr:row>4</xdr:row>
      <xdr:rowOff>276226</xdr:rowOff>
    </xdr:to>
    <xdr:sp macro="" textlink="">
      <xdr:nvSpPr>
        <xdr:cNvPr id="1341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1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1204510</xdr:colOff>
      <xdr:row>4</xdr:row>
      <xdr:rowOff>276226</xdr:rowOff>
    </xdr:to>
    <xdr:sp macro="" textlink="">
      <xdr:nvSpPr>
        <xdr:cNvPr id="1341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1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2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2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1204510</xdr:colOff>
      <xdr:row>4</xdr:row>
      <xdr:rowOff>276226</xdr:rowOff>
    </xdr:to>
    <xdr:sp macro="" textlink="">
      <xdr:nvSpPr>
        <xdr:cNvPr id="1342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2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1204510</xdr:colOff>
      <xdr:row>4</xdr:row>
      <xdr:rowOff>276226</xdr:rowOff>
    </xdr:to>
    <xdr:sp macro="" textlink="">
      <xdr:nvSpPr>
        <xdr:cNvPr id="1342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2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2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2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1204510</xdr:colOff>
      <xdr:row>4</xdr:row>
      <xdr:rowOff>276226</xdr:rowOff>
    </xdr:to>
    <xdr:sp macro="" textlink="">
      <xdr:nvSpPr>
        <xdr:cNvPr id="1342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2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1204510</xdr:colOff>
      <xdr:row>4</xdr:row>
      <xdr:rowOff>276226</xdr:rowOff>
    </xdr:to>
    <xdr:sp macro="" textlink="">
      <xdr:nvSpPr>
        <xdr:cNvPr id="1343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3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3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3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1204510</xdr:colOff>
      <xdr:row>4</xdr:row>
      <xdr:rowOff>276226</xdr:rowOff>
    </xdr:to>
    <xdr:sp macro="" textlink="">
      <xdr:nvSpPr>
        <xdr:cNvPr id="1343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3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1204510</xdr:colOff>
      <xdr:row>4</xdr:row>
      <xdr:rowOff>276226</xdr:rowOff>
    </xdr:to>
    <xdr:sp macro="" textlink="">
      <xdr:nvSpPr>
        <xdr:cNvPr id="1343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3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3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1204510</xdr:colOff>
      <xdr:row>4</xdr:row>
      <xdr:rowOff>238126</xdr:rowOff>
    </xdr:to>
    <xdr:sp macro="" textlink="">
      <xdr:nvSpPr>
        <xdr:cNvPr id="1343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1204510</xdr:colOff>
      <xdr:row>4</xdr:row>
      <xdr:rowOff>276226</xdr:rowOff>
    </xdr:to>
    <xdr:sp macro="" textlink="">
      <xdr:nvSpPr>
        <xdr:cNvPr id="1344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1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274603</xdr:colOff>
      <xdr:row>4</xdr:row>
      <xdr:rowOff>238126</xdr:rowOff>
    </xdr:to>
    <xdr:sp macro="" textlink="">
      <xdr:nvSpPr>
        <xdr:cNvPr id="13441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179353</xdr:colOff>
      <xdr:row>4</xdr:row>
      <xdr:rowOff>276226</xdr:rowOff>
    </xdr:to>
    <xdr:sp macro="" textlink="">
      <xdr:nvSpPr>
        <xdr:cNvPr id="13442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179353</xdr:colOff>
      <xdr:row>4</xdr:row>
      <xdr:rowOff>238126</xdr:rowOff>
    </xdr:to>
    <xdr:sp macro="" textlink="">
      <xdr:nvSpPr>
        <xdr:cNvPr id="13443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179353</xdr:colOff>
      <xdr:row>4</xdr:row>
      <xdr:rowOff>238126</xdr:rowOff>
    </xdr:to>
    <xdr:sp macro="" textlink="">
      <xdr:nvSpPr>
        <xdr:cNvPr id="13444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274603</xdr:colOff>
      <xdr:row>4</xdr:row>
      <xdr:rowOff>238126</xdr:rowOff>
    </xdr:to>
    <xdr:sp macro="" textlink="">
      <xdr:nvSpPr>
        <xdr:cNvPr id="1344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179353</xdr:colOff>
      <xdr:row>4</xdr:row>
      <xdr:rowOff>276226</xdr:rowOff>
    </xdr:to>
    <xdr:sp macro="" textlink="">
      <xdr:nvSpPr>
        <xdr:cNvPr id="1344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350803</xdr:colOff>
      <xdr:row>4</xdr:row>
      <xdr:rowOff>238126</xdr:rowOff>
    </xdr:to>
    <xdr:sp macro="" textlink="">
      <xdr:nvSpPr>
        <xdr:cNvPr id="13447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255553</xdr:colOff>
      <xdr:row>4</xdr:row>
      <xdr:rowOff>276226</xdr:rowOff>
    </xdr:to>
    <xdr:sp macro="" textlink="">
      <xdr:nvSpPr>
        <xdr:cNvPr id="13448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255553</xdr:colOff>
      <xdr:row>4</xdr:row>
      <xdr:rowOff>238126</xdr:rowOff>
    </xdr:to>
    <xdr:sp macro="" textlink="">
      <xdr:nvSpPr>
        <xdr:cNvPr id="13449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255553</xdr:colOff>
      <xdr:row>4</xdr:row>
      <xdr:rowOff>238126</xdr:rowOff>
    </xdr:to>
    <xdr:sp macro="" textlink="">
      <xdr:nvSpPr>
        <xdr:cNvPr id="13450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350803</xdr:colOff>
      <xdr:row>4</xdr:row>
      <xdr:rowOff>238126</xdr:rowOff>
    </xdr:to>
    <xdr:sp macro="" textlink="">
      <xdr:nvSpPr>
        <xdr:cNvPr id="13451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255553</xdr:colOff>
      <xdr:row>4</xdr:row>
      <xdr:rowOff>276226</xdr:rowOff>
    </xdr:to>
    <xdr:sp macro="" textlink="">
      <xdr:nvSpPr>
        <xdr:cNvPr id="1345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274603</xdr:colOff>
      <xdr:row>4</xdr:row>
      <xdr:rowOff>238126</xdr:rowOff>
    </xdr:to>
    <xdr:sp macro="" textlink="">
      <xdr:nvSpPr>
        <xdr:cNvPr id="13453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179353</xdr:colOff>
      <xdr:row>4</xdr:row>
      <xdr:rowOff>276226</xdr:rowOff>
    </xdr:to>
    <xdr:sp macro="" textlink="">
      <xdr:nvSpPr>
        <xdr:cNvPr id="13454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179353</xdr:colOff>
      <xdr:row>4</xdr:row>
      <xdr:rowOff>238126</xdr:rowOff>
    </xdr:to>
    <xdr:sp macro="" textlink="">
      <xdr:nvSpPr>
        <xdr:cNvPr id="13455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179353</xdr:colOff>
      <xdr:row>4</xdr:row>
      <xdr:rowOff>238126</xdr:rowOff>
    </xdr:to>
    <xdr:sp macro="" textlink="">
      <xdr:nvSpPr>
        <xdr:cNvPr id="13456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274603</xdr:colOff>
      <xdr:row>4</xdr:row>
      <xdr:rowOff>238126</xdr:rowOff>
    </xdr:to>
    <xdr:sp macro="" textlink="">
      <xdr:nvSpPr>
        <xdr:cNvPr id="13457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179353</xdr:colOff>
      <xdr:row>4</xdr:row>
      <xdr:rowOff>276226</xdr:rowOff>
    </xdr:to>
    <xdr:sp macro="" textlink="">
      <xdr:nvSpPr>
        <xdr:cNvPr id="13458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350803</xdr:colOff>
      <xdr:row>4</xdr:row>
      <xdr:rowOff>238126</xdr:rowOff>
    </xdr:to>
    <xdr:sp macro="" textlink="">
      <xdr:nvSpPr>
        <xdr:cNvPr id="13459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255553</xdr:colOff>
      <xdr:row>4</xdr:row>
      <xdr:rowOff>276226</xdr:rowOff>
    </xdr:to>
    <xdr:sp macro="" textlink="">
      <xdr:nvSpPr>
        <xdr:cNvPr id="13460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255553</xdr:colOff>
      <xdr:row>4</xdr:row>
      <xdr:rowOff>238126</xdr:rowOff>
    </xdr:to>
    <xdr:sp macro="" textlink="">
      <xdr:nvSpPr>
        <xdr:cNvPr id="13461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255553</xdr:colOff>
      <xdr:row>4</xdr:row>
      <xdr:rowOff>238126</xdr:rowOff>
    </xdr:to>
    <xdr:sp macro="" textlink="">
      <xdr:nvSpPr>
        <xdr:cNvPr id="13462" name="AutoShape 1" hidden="1"/>
        <xdr:cNvSpPr>
          <a:spLocks noChangeAspect="1" noChangeArrowheads="1"/>
        </xdr:cNvSpPr>
      </xdr:nvSpPr>
      <xdr:spPr bwMode="auto">
        <a:xfrm>
          <a:off x="6381750" y="5667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350803</xdr:colOff>
      <xdr:row>4</xdr:row>
      <xdr:rowOff>238126</xdr:rowOff>
    </xdr:to>
    <xdr:sp macro="" textlink="">
      <xdr:nvSpPr>
        <xdr:cNvPr id="13463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255553</xdr:colOff>
      <xdr:row>4</xdr:row>
      <xdr:rowOff>276226</xdr:rowOff>
    </xdr:to>
    <xdr:sp macro="" textlink="">
      <xdr:nvSpPr>
        <xdr:cNvPr id="13464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274603</xdr:colOff>
      <xdr:row>4</xdr:row>
      <xdr:rowOff>238126</xdr:rowOff>
    </xdr:to>
    <xdr:sp macro="" textlink="">
      <xdr:nvSpPr>
        <xdr:cNvPr id="13465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179353</xdr:colOff>
      <xdr:row>4</xdr:row>
      <xdr:rowOff>276226</xdr:rowOff>
    </xdr:to>
    <xdr:sp macro="" textlink="">
      <xdr:nvSpPr>
        <xdr:cNvPr id="13466" name="AutoShape 1" hidden="1"/>
        <xdr:cNvSpPr>
          <a:spLocks noChangeAspect="1" noChangeArrowheads="1"/>
        </xdr:cNvSpPr>
      </xdr:nvSpPr>
      <xdr:spPr bwMode="auto">
        <a:xfrm>
          <a:off x="6381750" y="6048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179353</xdr:colOff>
      <xdr:row>4</xdr:row>
      <xdr:rowOff>238126</xdr:rowOff>
    </xdr:to>
    <xdr:sp macro="" textlink="">
      <xdr:nvSpPr>
        <xdr:cNvPr id="13467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179353</xdr:colOff>
      <xdr:row>4</xdr:row>
      <xdr:rowOff>238126</xdr:rowOff>
    </xdr:to>
    <xdr:sp macro="" textlink="">
      <xdr:nvSpPr>
        <xdr:cNvPr id="13468" name="AutoShape 1" hidden="1"/>
        <xdr:cNvSpPr>
          <a:spLocks noChangeAspect="1" noChangeArrowheads="1"/>
        </xdr:cNvSpPr>
      </xdr:nvSpPr>
      <xdr:spPr bwMode="auto">
        <a:xfrm>
          <a:off x="6381750" y="566738"/>
          <a:ext cx="1429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274603</xdr:colOff>
      <xdr:row>4</xdr:row>
      <xdr:rowOff>238126</xdr:rowOff>
    </xdr:to>
    <xdr:sp macro="" textlink="">
      <xdr:nvSpPr>
        <xdr:cNvPr id="13469" name="AutoShape 1" hidden="1"/>
        <xdr:cNvSpPr>
          <a:spLocks noChangeAspect="1" noChangeArrowheads="1"/>
        </xdr:cNvSpPr>
      </xdr:nvSpPr>
      <xdr:spPr bwMode="auto">
        <a:xfrm>
          <a:off x="6381750" y="566738"/>
          <a:ext cx="1524759" cy="909638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303901</xdr:rowOff>
    </xdr:from>
    <xdr:to>
      <xdr:col>27</xdr:col>
      <xdr:colOff>49954</xdr:colOff>
      <xdr:row>4</xdr:row>
      <xdr:rowOff>284852</xdr:rowOff>
    </xdr:to>
    <xdr:sp macro="" textlink="">
      <xdr:nvSpPr>
        <xdr:cNvPr id="13470" name="AutoShape 1" hidden="1"/>
        <xdr:cNvSpPr>
          <a:spLocks noChangeAspect="1" noChangeArrowheads="1"/>
        </xdr:cNvSpPr>
      </xdr:nvSpPr>
      <xdr:spPr bwMode="auto">
        <a:xfrm>
          <a:off x="5155406" y="613464"/>
          <a:ext cx="1419172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350803</xdr:colOff>
      <xdr:row>4</xdr:row>
      <xdr:rowOff>238126</xdr:rowOff>
    </xdr:to>
    <xdr:sp macro="" textlink="">
      <xdr:nvSpPr>
        <xdr:cNvPr id="13471" name="AutoShape 1" hidden="1"/>
        <xdr:cNvSpPr>
          <a:spLocks noChangeAspect="1" noChangeArrowheads="1"/>
        </xdr:cNvSpPr>
      </xdr:nvSpPr>
      <xdr:spPr bwMode="auto">
        <a:xfrm>
          <a:off x="6381750" y="566738"/>
          <a:ext cx="160095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255553</xdr:colOff>
      <xdr:row>4</xdr:row>
      <xdr:rowOff>276226</xdr:rowOff>
    </xdr:to>
    <xdr:sp macro="" textlink="">
      <xdr:nvSpPr>
        <xdr:cNvPr id="13472" name="AutoShape 1" hidden="1"/>
        <xdr:cNvSpPr>
          <a:spLocks noChangeAspect="1" noChangeArrowheads="1"/>
        </xdr:cNvSpPr>
      </xdr:nvSpPr>
      <xdr:spPr bwMode="auto">
        <a:xfrm>
          <a:off x="6381750" y="604838"/>
          <a:ext cx="15057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7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47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7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7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47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48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82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48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48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88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8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490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49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94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496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49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4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500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501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502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5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504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505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506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1204509</xdr:colOff>
      <xdr:row>4</xdr:row>
      <xdr:rowOff>238126</xdr:rowOff>
    </xdr:to>
    <xdr:sp macro="" textlink="">
      <xdr:nvSpPr>
        <xdr:cNvPr id="13507" name="AutoShape 1" hidden="1"/>
        <xdr:cNvSpPr>
          <a:spLocks noChangeAspect="1" noChangeArrowheads="1"/>
        </xdr:cNvSpPr>
      </xdr:nvSpPr>
      <xdr:spPr bwMode="auto">
        <a:xfrm>
          <a:off x="6381750" y="5667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1204509</xdr:colOff>
      <xdr:row>4</xdr:row>
      <xdr:rowOff>276226</xdr:rowOff>
    </xdr:to>
    <xdr:sp macro="" textlink="">
      <xdr:nvSpPr>
        <xdr:cNvPr id="13508" name="AutoShape 1" hidden="1"/>
        <xdr:cNvSpPr>
          <a:spLocks noChangeAspect="1" noChangeArrowheads="1"/>
        </xdr:cNvSpPr>
      </xdr:nvSpPr>
      <xdr:spPr bwMode="auto">
        <a:xfrm>
          <a:off x="6381750" y="604838"/>
          <a:ext cx="120450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66785</xdr:colOff>
      <xdr:row>4</xdr:row>
      <xdr:rowOff>238126</xdr:rowOff>
    </xdr:to>
    <xdr:sp macro="" textlink="">
      <xdr:nvSpPr>
        <xdr:cNvPr id="13509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1221691</xdr:colOff>
      <xdr:row>4</xdr:row>
      <xdr:rowOff>276226</xdr:rowOff>
    </xdr:to>
    <xdr:sp macro="" textlink="">
      <xdr:nvSpPr>
        <xdr:cNvPr id="13510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1221691</xdr:colOff>
      <xdr:row>4</xdr:row>
      <xdr:rowOff>238126</xdr:rowOff>
    </xdr:to>
    <xdr:sp macro="" textlink="">
      <xdr:nvSpPr>
        <xdr:cNvPr id="13511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1221691</xdr:colOff>
      <xdr:row>4</xdr:row>
      <xdr:rowOff>238126</xdr:rowOff>
    </xdr:to>
    <xdr:sp macro="" textlink="">
      <xdr:nvSpPr>
        <xdr:cNvPr id="13512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66785</xdr:colOff>
      <xdr:row>4</xdr:row>
      <xdr:rowOff>238126</xdr:rowOff>
    </xdr:to>
    <xdr:sp macro="" textlink="">
      <xdr:nvSpPr>
        <xdr:cNvPr id="13513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1221691</xdr:colOff>
      <xdr:row>4</xdr:row>
      <xdr:rowOff>276226</xdr:rowOff>
    </xdr:to>
    <xdr:sp macro="" textlink="">
      <xdr:nvSpPr>
        <xdr:cNvPr id="1351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142985</xdr:colOff>
      <xdr:row>4</xdr:row>
      <xdr:rowOff>238126</xdr:rowOff>
    </xdr:to>
    <xdr:sp macro="" textlink="">
      <xdr:nvSpPr>
        <xdr:cNvPr id="13515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47735</xdr:colOff>
      <xdr:row>4</xdr:row>
      <xdr:rowOff>276226</xdr:rowOff>
    </xdr:to>
    <xdr:sp macro="" textlink="">
      <xdr:nvSpPr>
        <xdr:cNvPr id="13516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47735</xdr:colOff>
      <xdr:row>4</xdr:row>
      <xdr:rowOff>238126</xdr:rowOff>
    </xdr:to>
    <xdr:sp macro="" textlink="">
      <xdr:nvSpPr>
        <xdr:cNvPr id="13517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47735</xdr:colOff>
      <xdr:row>4</xdr:row>
      <xdr:rowOff>238126</xdr:rowOff>
    </xdr:to>
    <xdr:sp macro="" textlink="">
      <xdr:nvSpPr>
        <xdr:cNvPr id="13518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142985</xdr:colOff>
      <xdr:row>4</xdr:row>
      <xdr:rowOff>238126</xdr:rowOff>
    </xdr:to>
    <xdr:sp macro="" textlink="">
      <xdr:nvSpPr>
        <xdr:cNvPr id="13519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47735</xdr:colOff>
      <xdr:row>4</xdr:row>
      <xdr:rowOff>276226</xdr:rowOff>
    </xdr:to>
    <xdr:sp macro="" textlink="">
      <xdr:nvSpPr>
        <xdr:cNvPr id="13520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66785</xdr:colOff>
      <xdr:row>4</xdr:row>
      <xdr:rowOff>238126</xdr:rowOff>
    </xdr:to>
    <xdr:sp macro="" textlink="">
      <xdr:nvSpPr>
        <xdr:cNvPr id="13521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1221691</xdr:colOff>
      <xdr:row>4</xdr:row>
      <xdr:rowOff>276226</xdr:rowOff>
    </xdr:to>
    <xdr:sp macro="" textlink="">
      <xdr:nvSpPr>
        <xdr:cNvPr id="13522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1221691</xdr:colOff>
      <xdr:row>4</xdr:row>
      <xdr:rowOff>238126</xdr:rowOff>
    </xdr:to>
    <xdr:sp macro="" textlink="">
      <xdr:nvSpPr>
        <xdr:cNvPr id="13523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1221691</xdr:colOff>
      <xdr:row>4</xdr:row>
      <xdr:rowOff>238126</xdr:rowOff>
    </xdr:to>
    <xdr:sp macro="" textlink="">
      <xdr:nvSpPr>
        <xdr:cNvPr id="13524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66785</xdr:colOff>
      <xdr:row>4</xdr:row>
      <xdr:rowOff>238126</xdr:rowOff>
    </xdr:to>
    <xdr:sp macro="" textlink="">
      <xdr:nvSpPr>
        <xdr:cNvPr id="13525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1221691</xdr:colOff>
      <xdr:row>4</xdr:row>
      <xdr:rowOff>276226</xdr:rowOff>
    </xdr:to>
    <xdr:sp macro="" textlink="">
      <xdr:nvSpPr>
        <xdr:cNvPr id="13526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142985</xdr:colOff>
      <xdr:row>4</xdr:row>
      <xdr:rowOff>238126</xdr:rowOff>
    </xdr:to>
    <xdr:sp macro="" textlink="">
      <xdr:nvSpPr>
        <xdr:cNvPr id="13527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47735</xdr:colOff>
      <xdr:row>4</xdr:row>
      <xdr:rowOff>276226</xdr:rowOff>
    </xdr:to>
    <xdr:sp macro="" textlink="">
      <xdr:nvSpPr>
        <xdr:cNvPr id="13528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47735</xdr:colOff>
      <xdr:row>4</xdr:row>
      <xdr:rowOff>238126</xdr:rowOff>
    </xdr:to>
    <xdr:sp macro="" textlink="">
      <xdr:nvSpPr>
        <xdr:cNvPr id="13529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47735</xdr:colOff>
      <xdr:row>4</xdr:row>
      <xdr:rowOff>238126</xdr:rowOff>
    </xdr:to>
    <xdr:sp macro="" textlink="">
      <xdr:nvSpPr>
        <xdr:cNvPr id="13530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142985</xdr:colOff>
      <xdr:row>4</xdr:row>
      <xdr:rowOff>238126</xdr:rowOff>
    </xdr:to>
    <xdr:sp macro="" textlink="">
      <xdr:nvSpPr>
        <xdr:cNvPr id="13531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47735</xdr:colOff>
      <xdr:row>4</xdr:row>
      <xdr:rowOff>276226</xdr:rowOff>
    </xdr:to>
    <xdr:sp macro="" textlink="">
      <xdr:nvSpPr>
        <xdr:cNvPr id="13532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66785</xdr:colOff>
      <xdr:row>4</xdr:row>
      <xdr:rowOff>238126</xdr:rowOff>
    </xdr:to>
    <xdr:sp macro="" textlink="">
      <xdr:nvSpPr>
        <xdr:cNvPr id="13533" name="AutoShape 1" hidden="1"/>
        <xdr:cNvSpPr>
          <a:spLocks noChangeAspect="1" noChangeArrowheads="1"/>
        </xdr:cNvSpPr>
      </xdr:nvSpPr>
      <xdr:spPr bwMode="auto">
        <a:xfrm>
          <a:off x="6381750" y="566738"/>
          <a:ext cx="131694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1221691</xdr:colOff>
      <xdr:row>4</xdr:row>
      <xdr:rowOff>276226</xdr:rowOff>
    </xdr:to>
    <xdr:sp macro="" textlink="">
      <xdr:nvSpPr>
        <xdr:cNvPr id="13534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1221691</xdr:colOff>
      <xdr:row>4</xdr:row>
      <xdr:rowOff>238126</xdr:rowOff>
    </xdr:to>
    <xdr:sp macro="" textlink="">
      <xdr:nvSpPr>
        <xdr:cNvPr id="13535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1221691</xdr:colOff>
      <xdr:row>4</xdr:row>
      <xdr:rowOff>238126</xdr:rowOff>
    </xdr:to>
    <xdr:sp macro="" textlink="">
      <xdr:nvSpPr>
        <xdr:cNvPr id="13536" name="AutoShape 1" hidden="1"/>
        <xdr:cNvSpPr>
          <a:spLocks noChangeAspect="1" noChangeArrowheads="1"/>
        </xdr:cNvSpPr>
      </xdr:nvSpPr>
      <xdr:spPr bwMode="auto">
        <a:xfrm>
          <a:off x="6381750" y="5667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1221691</xdr:colOff>
      <xdr:row>4</xdr:row>
      <xdr:rowOff>276226</xdr:rowOff>
    </xdr:to>
    <xdr:sp macro="" textlink="">
      <xdr:nvSpPr>
        <xdr:cNvPr id="13537" name="AutoShape 1" hidden="1"/>
        <xdr:cNvSpPr>
          <a:spLocks noChangeAspect="1" noChangeArrowheads="1"/>
        </xdr:cNvSpPr>
      </xdr:nvSpPr>
      <xdr:spPr bwMode="auto">
        <a:xfrm>
          <a:off x="6381750" y="604838"/>
          <a:ext cx="12216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142985</xdr:colOff>
      <xdr:row>4</xdr:row>
      <xdr:rowOff>238126</xdr:rowOff>
    </xdr:to>
    <xdr:sp macro="" textlink="">
      <xdr:nvSpPr>
        <xdr:cNvPr id="13538" name="AutoShape 1" hidden="1"/>
        <xdr:cNvSpPr>
          <a:spLocks noChangeAspect="1" noChangeArrowheads="1"/>
        </xdr:cNvSpPr>
      </xdr:nvSpPr>
      <xdr:spPr bwMode="auto">
        <a:xfrm>
          <a:off x="6381750" y="566738"/>
          <a:ext cx="139314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46</xdr:col>
      <xdr:colOff>47735</xdr:colOff>
      <xdr:row>4</xdr:row>
      <xdr:rowOff>276226</xdr:rowOff>
    </xdr:to>
    <xdr:sp macro="" textlink="">
      <xdr:nvSpPr>
        <xdr:cNvPr id="13539" name="AutoShape 1" hidden="1"/>
        <xdr:cNvSpPr>
          <a:spLocks noChangeAspect="1" noChangeArrowheads="1"/>
        </xdr:cNvSpPr>
      </xdr:nvSpPr>
      <xdr:spPr bwMode="auto">
        <a:xfrm>
          <a:off x="6381750" y="6048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46</xdr:col>
      <xdr:colOff>47735</xdr:colOff>
      <xdr:row>4</xdr:row>
      <xdr:rowOff>238126</xdr:rowOff>
    </xdr:to>
    <xdr:sp macro="" textlink="">
      <xdr:nvSpPr>
        <xdr:cNvPr id="13540" name="AutoShape 1" hidden="1"/>
        <xdr:cNvSpPr>
          <a:spLocks noChangeAspect="1" noChangeArrowheads="1"/>
        </xdr:cNvSpPr>
      </xdr:nvSpPr>
      <xdr:spPr bwMode="auto">
        <a:xfrm>
          <a:off x="6381750" y="566738"/>
          <a:ext cx="1297891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4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54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4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4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4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54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4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54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4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50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5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55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5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55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5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56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5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558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5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56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6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62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6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564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65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566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67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68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69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570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71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572" name="AutoShape 1" hidden="1"/>
        <xdr:cNvSpPr>
          <a:spLocks noChangeAspect="1" noChangeArrowheads="1"/>
        </xdr:cNvSpPr>
      </xdr:nvSpPr>
      <xdr:spPr bwMode="auto">
        <a:xfrm>
          <a:off x="6381750" y="6048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73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574" name="AutoShape 1" hidden="1"/>
        <xdr:cNvSpPr>
          <a:spLocks noChangeAspect="1" noChangeArrowheads="1"/>
        </xdr:cNvSpPr>
      </xdr:nvSpPr>
      <xdr:spPr bwMode="auto">
        <a:xfrm>
          <a:off x="6381750" y="566738"/>
          <a:ext cx="910070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1202639</xdr:colOff>
      <xdr:row>4</xdr:row>
      <xdr:rowOff>238126</xdr:rowOff>
    </xdr:to>
    <xdr:sp macro="" textlink="">
      <xdr:nvSpPr>
        <xdr:cNvPr id="1357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1126439</xdr:colOff>
      <xdr:row>4</xdr:row>
      <xdr:rowOff>276226</xdr:rowOff>
    </xdr:to>
    <xdr:sp macro="" textlink="">
      <xdr:nvSpPr>
        <xdr:cNvPr id="13576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1126439</xdr:colOff>
      <xdr:row>4</xdr:row>
      <xdr:rowOff>238126</xdr:rowOff>
    </xdr:to>
    <xdr:sp macro="" textlink="">
      <xdr:nvSpPr>
        <xdr:cNvPr id="13577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1126439</xdr:colOff>
      <xdr:row>4</xdr:row>
      <xdr:rowOff>238126</xdr:rowOff>
    </xdr:to>
    <xdr:sp macro="" textlink="">
      <xdr:nvSpPr>
        <xdr:cNvPr id="13578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1202639</xdr:colOff>
      <xdr:row>4</xdr:row>
      <xdr:rowOff>238126</xdr:rowOff>
    </xdr:to>
    <xdr:sp macro="" textlink="">
      <xdr:nvSpPr>
        <xdr:cNvPr id="1357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1126439</xdr:colOff>
      <xdr:row>4</xdr:row>
      <xdr:rowOff>276226</xdr:rowOff>
    </xdr:to>
    <xdr:sp macro="" textlink="">
      <xdr:nvSpPr>
        <xdr:cNvPr id="1358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1202639</xdr:colOff>
      <xdr:row>4</xdr:row>
      <xdr:rowOff>238126</xdr:rowOff>
    </xdr:to>
    <xdr:sp macro="" textlink="">
      <xdr:nvSpPr>
        <xdr:cNvPr id="1358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1202639</xdr:colOff>
      <xdr:row>4</xdr:row>
      <xdr:rowOff>276226</xdr:rowOff>
    </xdr:to>
    <xdr:sp macro="" textlink="">
      <xdr:nvSpPr>
        <xdr:cNvPr id="13582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1202639</xdr:colOff>
      <xdr:row>4</xdr:row>
      <xdr:rowOff>238126</xdr:rowOff>
    </xdr:to>
    <xdr:sp macro="" textlink="">
      <xdr:nvSpPr>
        <xdr:cNvPr id="1358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1202639</xdr:colOff>
      <xdr:row>4</xdr:row>
      <xdr:rowOff>238126</xdr:rowOff>
    </xdr:to>
    <xdr:sp macro="" textlink="">
      <xdr:nvSpPr>
        <xdr:cNvPr id="13584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1202639</xdr:colOff>
      <xdr:row>4</xdr:row>
      <xdr:rowOff>238126</xdr:rowOff>
    </xdr:to>
    <xdr:sp macro="" textlink="">
      <xdr:nvSpPr>
        <xdr:cNvPr id="1358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1202639</xdr:colOff>
      <xdr:row>4</xdr:row>
      <xdr:rowOff>276226</xdr:rowOff>
    </xdr:to>
    <xdr:sp macro="" textlink="">
      <xdr:nvSpPr>
        <xdr:cNvPr id="13586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1202639</xdr:colOff>
      <xdr:row>4</xdr:row>
      <xdr:rowOff>238126</xdr:rowOff>
    </xdr:to>
    <xdr:sp macro="" textlink="">
      <xdr:nvSpPr>
        <xdr:cNvPr id="1358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1126439</xdr:colOff>
      <xdr:row>4</xdr:row>
      <xdr:rowOff>276226</xdr:rowOff>
    </xdr:to>
    <xdr:sp macro="" textlink="">
      <xdr:nvSpPr>
        <xdr:cNvPr id="13588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1126439</xdr:colOff>
      <xdr:row>4</xdr:row>
      <xdr:rowOff>238126</xdr:rowOff>
    </xdr:to>
    <xdr:sp macro="" textlink="">
      <xdr:nvSpPr>
        <xdr:cNvPr id="13589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1126439</xdr:colOff>
      <xdr:row>4</xdr:row>
      <xdr:rowOff>238126</xdr:rowOff>
    </xdr:to>
    <xdr:sp macro="" textlink="">
      <xdr:nvSpPr>
        <xdr:cNvPr id="13590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1202639</xdr:colOff>
      <xdr:row>4</xdr:row>
      <xdr:rowOff>238126</xdr:rowOff>
    </xdr:to>
    <xdr:sp macro="" textlink="">
      <xdr:nvSpPr>
        <xdr:cNvPr id="13591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1126439</xdr:colOff>
      <xdr:row>4</xdr:row>
      <xdr:rowOff>276226</xdr:rowOff>
    </xdr:to>
    <xdr:sp macro="" textlink="">
      <xdr:nvSpPr>
        <xdr:cNvPr id="13592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1202639</xdr:colOff>
      <xdr:row>4</xdr:row>
      <xdr:rowOff>238126</xdr:rowOff>
    </xdr:to>
    <xdr:sp macro="" textlink="">
      <xdr:nvSpPr>
        <xdr:cNvPr id="1359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1202639</xdr:colOff>
      <xdr:row>4</xdr:row>
      <xdr:rowOff>276226</xdr:rowOff>
    </xdr:to>
    <xdr:sp macro="" textlink="">
      <xdr:nvSpPr>
        <xdr:cNvPr id="13594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1202639</xdr:colOff>
      <xdr:row>4</xdr:row>
      <xdr:rowOff>238126</xdr:rowOff>
    </xdr:to>
    <xdr:sp macro="" textlink="">
      <xdr:nvSpPr>
        <xdr:cNvPr id="13595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1202639</xdr:colOff>
      <xdr:row>4</xdr:row>
      <xdr:rowOff>238126</xdr:rowOff>
    </xdr:to>
    <xdr:sp macro="" textlink="">
      <xdr:nvSpPr>
        <xdr:cNvPr id="13596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1202639</xdr:colOff>
      <xdr:row>4</xdr:row>
      <xdr:rowOff>238126</xdr:rowOff>
    </xdr:to>
    <xdr:sp macro="" textlink="">
      <xdr:nvSpPr>
        <xdr:cNvPr id="13597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1202639</xdr:colOff>
      <xdr:row>4</xdr:row>
      <xdr:rowOff>276226</xdr:rowOff>
    </xdr:to>
    <xdr:sp macro="" textlink="">
      <xdr:nvSpPr>
        <xdr:cNvPr id="13598" name="AutoShape 1" hidden="1"/>
        <xdr:cNvSpPr>
          <a:spLocks noChangeAspect="1" noChangeArrowheads="1"/>
        </xdr:cNvSpPr>
      </xdr:nvSpPr>
      <xdr:spPr bwMode="auto">
        <a:xfrm>
          <a:off x="6381750" y="6048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1202639</xdr:colOff>
      <xdr:row>4</xdr:row>
      <xdr:rowOff>238126</xdr:rowOff>
    </xdr:to>
    <xdr:sp macro="" textlink="">
      <xdr:nvSpPr>
        <xdr:cNvPr id="13599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1126439</xdr:colOff>
      <xdr:row>4</xdr:row>
      <xdr:rowOff>276226</xdr:rowOff>
    </xdr:to>
    <xdr:sp macro="" textlink="">
      <xdr:nvSpPr>
        <xdr:cNvPr id="13600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1126439</xdr:colOff>
      <xdr:row>4</xdr:row>
      <xdr:rowOff>238126</xdr:rowOff>
    </xdr:to>
    <xdr:sp macro="" textlink="">
      <xdr:nvSpPr>
        <xdr:cNvPr id="13601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1126439</xdr:colOff>
      <xdr:row>4</xdr:row>
      <xdr:rowOff>238126</xdr:rowOff>
    </xdr:to>
    <xdr:sp macro="" textlink="">
      <xdr:nvSpPr>
        <xdr:cNvPr id="13602" name="AutoShape 1" hidden="1"/>
        <xdr:cNvSpPr>
          <a:spLocks noChangeAspect="1" noChangeArrowheads="1"/>
        </xdr:cNvSpPr>
      </xdr:nvSpPr>
      <xdr:spPr bwMode="auto">
        <a:xfrm>
          <a:off x="6381750" y="5667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27</xdr:col>
      <xdr:colOff>1202639</xdr:colOff>
      <xdr:row>4</xdr:row>
      <xdr:rowOff>238126</xdr:rowOff>
    </xdr:to>
    <xdr:sp macro="" textlink="">
      <xdr:nvSpPr>
        <xdr:cNvPr id="13603" name="AutoShape 1" hidden="1"/>
        <xdr:cNvSpPr>
          <a:spLocks noChangeAspect="1" noChangeArrowheads="1"/>
        </xdr:cNvSpPr>
      </xdr:nvSpPr>
      <xdr:spPr bwMode="auto">
        <a:xfrm>
          <a:off x="6381750" y="566738"/>
          <a:ext cx="12026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27</xdr:col>
      <xdr:colOff>1126439</xdr:colOff>
      <xdr:row>4</xdr:row>
      <xdr:rowOff>276226</xdr:rowOff>
    </xdr:to>
    <xdr:sp macro="" textlink="">
      <xdr:nvSpPr>
        <xdr:cNvPr id="13604" name="AutoShape 1" hidden="1"/>
        <xdr:cNvSpPr>
          <a:spLocks noChangeAspect="1" noChangeArrowheads="1"/>
        </xdr:cNvSpPr>
      </xdr:nvSpPr>
      <xdr:spPr bwMode="auto">
        <a:xfrm>
          <a:off x="6381750" y="604838"/>
          <a:ext cx="1126439" cy="909638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303901</xdr:rowOff>
    </xdr:from>
    <xdr:to>
      <xdr:col>46</xdr:col>
      <xdr:colOff>49953</xdr:colOff>
      <xdr:row>4</xdr:row>
      <xdr:rowOff>284852</xdr:rowOff>
    </xdr:to>
    <xdr:sp macro="" textlink="">
      <xdr:nvSpPr>
        <xdr:cNvPr id="13605" name="AutoShape 1" hidden="1"/>
        <xdr:cNvSpPr>
          <a:spLocks noChangeAspect="1" noChangeArrowheads="1"/>
        </xdr:cNvSpPr>
      </xdr:nvSpPr>
      <xdr:spPr bwMode="auto">
        <a:xfrm>
          <a:off x="6381750" y="613464"/>
          <a:ext cx="1300109" cy="909638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T113"/>
  <sheetViews>
    <sheetView showGridLines="0" tabSelected="1" zoomScale="80" zoomScaleNormal="80" zoomScaleSheetLayoutView="5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" sqref="F1"/>
    </sheetView>
  </sheetViews>
  <sheetFormatPr defaultColWidth="9" defaultRowHeight="18.75" zeroHeight="1"/>
  <cols>
    <col min="1" max="1" width="3.85546875" style="5" customWidth="1"/>
    <col min="2" max="2" width="9.7109375" style="6" customWidth="1"/>
    <col min="3" max="3" width="30.5703125" style="21" customWidth="1"/>
    <col min="4" max="4" width="33.140625" style="20" customWidth="1"/>
    <col min="5" max="8" width="18.7109375" style="7" customWidth="1"/>
    <col min="9" max="9" width="18.7109375" style="8" customWidth="1"/>
    <col min="10" max="26" width="18.7109375" style="7" customWidth="1"/>
    <col min="27" max="27" width="18.7109375" style="7" hidden="1" customWidth="1"/>
    <col min="28" max="28" width="18.7109375" style="7" customWidth="1"/>
    <col min="29" max="29" width="19.85546875" style="8" hidden="1" customWidth="1"/>
    <col min="30" max="30" width="3.28515625" style="5" hidden="1" customWidth="1"/>
    <col min="31" max="31" width="46.85546875" style="4" hidden="1" customWidth="1"/>
    <col min="32" max="32" width="32.28515625" style="4" hidden="1" customWidth="1"/>
    <col min="33" max="34" width="21.140625" style="4" hidden="1" customWidth="1"/>
    <col min="35" max="35" width="2.85546875" style="4" hidden="1" customWidth="1"/>
    <col min="36" max="36" width="15.7109375" style="5" hidden="1" customWidth="1"/>
    <col min="37" max="37" width="9" style="5" hidden="1" customWidth="1"/>
    <col min="38" max="38" width="36.28515625" style="5" hidden="1" customWidth="1"/>
    <col min="39" max="39" width="14.42578125" style="5" hidden="1" customWidth="1"/>
    <col min="40" max="40" width="14" style="5" hidden="1" customWidth="1"/>
    <col min="41" max="41" width="17.85546875" style="5" hidden="1" customWidth="1"/>
    <col min="42" max="42" width="9" style="5" hidden="1" customWidth="1"/>
    <col min="43" max="43" width="17.42578125" style="5" hidden="1" customWidth="1"/>
    <col min="44" max="46" width="0" style="5" hidden="1" customWidth="1"/>
    <col min="47" max="16384" width="9" style="5"/>
  </cols>
  <sheetData>
    <row r="1" spans="1:46" s="1" customFormat="1" ht="24.95" customHeight="1" thickTop="1">
      <c r="A1" s="131"/>
      <c r="B1" s="132"/>
      <c r="C1" s="224" t="s">
        <v>243</v>
      </c>
      <c r="D1" s="225"/>
      <c r="E1" s="234" t="s">
        <v>14</v>
      </c>
      <c r="F1" s="350">
        <f>+Sistema!F1</f>
        <v>42614</v>
      </c>
      <c r="G1" s="351">
        <f>+Sistema!G1</f>
        <v>42615</v>
      </c>
      <c r="H1" s="351">
        <f>+Sistema!H1</f>
        <v>42618</v>
      </c>
      <c r="I1" s="351">
        <f>+Sistema!I1</f>
        <v>42619</v>
      </c>
      <c r="J1" s="351">
        <f>+Sistema!J1</f>
        <v>42621</v>
      </c>
      <c r="K1" s="351">
        <f>+Sistema!K1</f>
        <v>42622</v>
      </c>
      <c r="L1" s="351">
        <f>+Sistema!L1</f>
        <v>42625</v>
      </c>
      <c r="M1" s="351">
        <f>+Sistema!M1</f>
        <v>42626</v>
      </c>
      <c r="N1" s="351">
        <f>+Sistema!N1</f>
        <v>42627</v>
      </c>
      <c r="O1" s="351">
        <f>+Sistema!O1</f>
        <v>42628</v>
      </c>
      <c r="P1" s="351">
        <f>+Sistema!P1</f>
        <v>42629</v>
      </c>
      <c r="Q1" s="351">
        <f>+Sistema!Q1</f>
        <v>42632</v>
      </c>
      <c r="R1" s="351">
        <f>+Sistema!R1</f>
        <v>42633</v>
      </c>
      <c r="S1" s="351">
        <f>+Sistema!S1</f>
        <v>42634</v>
      </c>
      <c r="T1" s="351">
        <f>+Sistema!T1</f>
        <v>42635</v>
      </c>
      <c r="U1" s="351">
        <f>+Sistema!U1</f>
        <v>42636</v>
      </c>
      <c r="V1" s="351">
        <f>+Sistema!V1</f>
        <v>42639</v>
      </c>
      <c r="W1" s="351">
        <f>+Sistema!W1</f>
        <v>42640</v>
      </c>
      <c r="X1" s="351">
        <f>+Sistema!X1</f>
        <v>42641</v>
      </c>
      <c r="Y1" s="351">
        <f>+Sistema!Y1</f>
        <v>42642</v>
      </c>
      <c r="Z1" s="351">
        <f>+Sistema!Z1</f>
        <v>42643</v>
      </c>
      <c r="AA1" s="352">
        <f>+Sistema!AA1</f>
        <v>0</v>
      </c>
      <c r="AB1" s="234" t="str">
        <f>+Sistema!AB1</f>
        <v>Total</v>
      </c>
      <c r="AC1" s="234" t="str">
        <f>+Sistema!AC1</f>
        <v>Total</v>
      </c>
      <c r="AD1" s="131"/>
      <c r="AE1" s="58" t="s">
        <v>156</v>
      </c>
      <c r="AF1" s="58"/>
      <c r="AG1" s="58">
        <v>9</v>
      </c>
      <c r="AH1" s="133">
        <v>20752750</v>
      </c>
      <c r="AI1" s="58"/>
      <c r="AJ1" s="131"/>
      <c r="AK1" s="131"/>
      <c r="AL1" s="134" t="s">
        <v>197</v>
      </c>
      <c r="AM1" s="135" t="s">
        <v>198</v>
      </c>
      <c r="AN1" s="135" t="s">
        <v>199</v>
      </c>
      <c r="AO1" s="136" t="s">
        <v>200</v>
      </c>
      <c r="AP1" s="131"/>
      <c r="AQ1" s="131"/>
      <c r="AR1" s="131"/>
      <c r="AS1" s="131"/>
      <c r="AT1" s="131"/>
    </row>
    <row r="2" spans="1:46" s="1" customFormat="1" ht="24.95" customHeight="1">
      <c r="A2" s="144"/>
      <c r="B2" s="145"/>
      <c r="C2" s="226">
        <f>+Sistema!C2</f>
        <v>42614</v>
      </c>
      <c r="D2" s="227"/>
      <c r="E2" s="235"/>
      <c r="F2" s="240" t="str">
        <f>+Sistema!F2</f>
        <v>qui</v>
      </c>
      <c r="G2" s="241" t="str">
        <f>+Sistema!G2</f>
        <v>sex</v>
      </c>
      <c r="H2" s="241" t="str">
        <f>+Sistema!H2</f>
        <v>seg</v>
      </c>
      <c r="I2" s="241" t="str">
        <f>+Sistema!I2</f>
        <v>ter</v>
      </c>
      <c r="J2" s="241" t="str">
        <f>+Sistema!J2</f>
        <v>qui</v>
      </c>
      <c r="K2" s="241" t="str">
        <f>+Sistema!K2</f>
        <v>sex</v>
      </c>
      <c r="L2" s="241" t="str">
        <f>+Sistema!L2</f>
        <v>seg</v>
      </c>
      <c r="M2" s="241" t="str">
        <f>+Sistema!M2</f>
        <v>ter</v>
      </c>
      <c r="N2" s="241" t="str">
        <f>+Sistema!N2</f>
        <v>qua</v>
      </c>
      <c r="O2" s="241" t="str">
        <f>+Sistema!O2</f>
        <v>qui</v>
      </c>
      <c r="P2" s="241" t="str">
        <f>+Sistema!P2</f>
        <v>sex</v>
      </c>
      <c r="Q2" s="241" t="str">
        <f>+Sistema!Q2</f>
        <v>seg</v>
      </c>
      <c r="R2" s="241" t="str">
        <f>+Sistema!R2</f>
        <v>ter</v>
      </c>
      <c r="S2" s="241" t="str">
        <f>+Sistema!S2</f>
        <v>qua</v>
      </c>
      <c r="T2" s="241" t="str">
        <f>+Sistema!T2</f>
        <v>qui</v>
      </c>
      <c r="U2" s="241" t="str">
        <f>+Sistema!U2</f>
        <v>sex</v>
      </c>
      <c r="V2" s="241" t="str">
        <f>+Sistema!V2</f>
        <v>seg</v>
      </c>
      <c r="W2" s="241" t="str">
        <f>+Sistema!W2</f>
        <v>ter</v>
      </c>
      <c r="X2" s="241" t="str">
        <f>+Sistema!X2</f>
        <v>qua</v>
      </c>
      <c r="Y2" s="241" t="str">
        <f>+Sistema!Y2</f>
        <v>qui</v>
      </c>
      <c r="Z2" s="241" t="str">
        <f>+Sistema!Z2</f>
        <v>sex</v>
      </c>
      <c r="AA2" s="242">
        <f>+Sistema!AA2</f>
        <v>0</v>
      </c>
      <c r="AB2" s="373" t="s">
        <v>50</v>
      </c>
      <c r="AC2" s="235" t="str">
        <f>+Sistema!AC2</f>
        <v>Orçado</v>
      </c>
      <c r="AD2" s="144"/>
      <c r="AE2" s="146" t="s">
        <v>157</v>
      </c>
      <c r="AF2" s="146"/>
      <c r="AG2" s="146">
        <v>9</v>
      </c>
      <c r="AH2" s="147">
        <f>-AH57</f>
        <v>-300000</v>
      </c>
      <c r="AI2" s="146"/>
      <c r="AJ2" s="144"/>
      <c r="AK2" s="144"/>
      <c r="AL2" s="148" t="s">
        <v>201</v>
      </c>
      <c r="AM2" s="149">
        <v>42614</v>
      </c>
      <c r="AN2" s="150">
        <v>314</v>
      </c>
      <c r="AO2" s="151">
        <f>+$AH$55</f>
        <v>2019725</v>
      </c>
      <c r="AP2" s="152" t="s">
        <v>248</v>
      </c>
      <c r="AQ2" s="153"/>
      <c r="AR2" s="144"/>
      <c r="AS2" s="144"/>
      <c r="AT2" s="144"/>
    </row>
    <row r="3" spans="1:46" s="2" customFormat="1" ht="24.95" customHeight="1" thickBot="1">
      <c r="A3" s="183"/>
      <c r="B3" s="132"/>
      <c r="C3" s="228"/>
      <c r="D3" s="229"/>
      <c r="E3" s="236">
        <f>+Sistema!E3</f>
        <v>42583</v>
      </c>
      <c r="F3" s="243" t="s">
        <v>258</v>
      </c>
      <c r="G3" s="244" t="s">
        <v>258</v>
      </c>
      <c r="H3" s="244" t="s">
        <v>258</v>
      </c>
      <c r="I3" s="244" t="s">
        <v>258</v>
      </c>
      <c r="J3" s="244" t="s">
        <v>258</v>
      </c>
      <c r="K3" s="244" t="s">
        <v>258</v>
      </c>
      <c r="L3" s="244" t="s">
        <v>258</v>
      </c>
      <c r="M3" s="244" t="s">
        <v>258</v>
      </c>
      <c r="N3" s="244" t="s">
        <v>258</v>
      </c>
      <c r="O3" s="244" t="s">
        <v>258</v>
      </c>
      <c r="P3" s="244" t="s">
        <v>258</v>
      </c>
      <c r="Q3" s="244" t="s">
        <v>258</v>
      </c>
      <c r="R3" s="244" t="s">
        <v>258</v>
      </c>
      <c r="S3" s="244" t="s">
        <v>258</v>
      </c>
      <c r="T3" s="244" t="s">
        <v>258</v>
      </c>
      <c r="U3" s="244" t="s">
        <v>258</v>
      </c>
      <c r="V3" s="244" t="s">
        <v>258</v>
      </c>
      <c r="W3" s="244" t="s">
        <v>258</v>
      </c>
      <c r="X3" s="244" t="s">
        <v>258</v>
      </c>
      <c r="Y3" s="244" t="s">
        <v>258</v>
      </c>
      <c r="Z3" s="244" t="s">
        <v>258</v>
      </c>
      <c r="AA3" s="245"/>
      <c r="AB3" s="236">
        <f>+Sistema!AB3</f>
        <v>42614</v>
      </c>
      <c r="AC3" s="236">
        <f>+Sistema!AC3</f>
        <v>42614</v>
      </c>
      <c r="AD3" s="183"/>
      <c r="AE3" s="183"/>
      <c r="AF3" s="184" t="s">
        <v>158</v>
      </c>
      <c r="AG3" s="183"/>
      <c r="AH3" s="185">
        <f>SUM(AH1:AH2)</f>
        <v>20452750</v>
      </c>
      <c r="AI3" s="58"/>
      <c r="AJ3" s="183"/>
      <c r="AK3" s="183"/>
      <c r="AL3" s="186" t="s">
        <v>202</v>
      </c>
      <c r="AM3" s="187">
        <v>42621</v>
      </c>
      <c r="AN3" s="188">
        <v>314</v>
      </c>
      <c r="AO3" s="189">
        <f>+$AH$54</f>
        <v>733099</v>
      </c>
      <c r="AP3" s="190" t="s">
        <v>247</v>
      </c>
      <c r="AQ3" s="191"/>
      <c r="AR3" s="183"/>
      <c r="AS3" s="183"/>
      <c r="AT3" s="183"/>
    </row>
    <row r="4" spans="1:46" s="1" customFormat="1" ht="24.95" customHeight="1" thickTop="1">
      <c r="A4" s="144"/>
      <c r="B4" s="145"/>
      <c r="C4" s="230" t="s">
        <v>76</v>
      </c>
      <c r="D4" s="231"/>
      <c r="E4" s="237"/>
      <c r="F4" s="246">
        <f>+E5</f>
        <v>2865588.3420000821</v>
      </c>
      <c r="G4" s="247">
        <f t="shared" ref="G4" si="0">+F5</f>
        <v>5709870.5020000823</v>
      </c>
      <c r="H4" s="247">
        <f t="shared" ref="H4" si="1">+G5</f>
        <v>5148468.7820000825</v>
      </c>
      <c r="I4" s="247">
        <f t="shared" ref="I4" si="2">+H5</f>
        <v>6188437.222000083</v>
      </c>
      <c r="J4" s="247">
        <f t="shared" ref="J4" si="3">+I5</f>
        <v>7457908.0820000833</v>
      </c>
      <c r="K4" s="247">
        <f t="shared" ref="K4" si="4">+J5</f>
        <v>6017074.7920000833</v>
      </c>
      <c r="L4" s="247">
        <f t="shared" ref="L4" si="5">+K5</f>
        <v>5993672.132000084</v>
      </c>
      <c r="M4" s="247">
        <f t="shared" ref="M4" si="6">+L5</f>
        <v>5760015.5420000842</v>
      </c>
      <c r="N4" s="247">
        <f t="shared" ref="N4" si="7">+M5</f>
        <v>7059245.4920000844</v>
      </c>
      <c r="O4" s="247">
        <f t="shared" ref="O4" si="8">+N5</f>
        <v>162994.28200008534</v>
      </c>
      <c r="P4" s="247">
        <f t="shared" ref="P4" si="9">+O5</f>
        <v>1051146.9920000853</v>
      </c>
      <c r="Q4" s="247">
        <f t="shared" ref="Q4" si="10">+P5</f>
        <v>342660.56200008537</v>
      </c>
      <c r="R4" s="247">
        <f t="shared" ref="R4" si="11">+Q5</f>
        <v>6428274.6120000854</v>
      </c>
      <c r="S4" s="247">
        <f t="shared" ref="S4" si="12">+R5</f>
        <v>1307227.882000085</v>
      </c>
      <c r="T4" s="247">
        <f t="shared" ref="T4" si="13">+S5</f>
        <v>1221608.0420000849</v>
      </c>
      <c r="U4" s="247">
        <f t="shared" ref="U4" si="14">+T5</f>
        <v>1231178.7120000848</v>
      </c>
      <c r="V4" s="247">
        <f t="shared" ref="V4" si="15">+U5</f>
        <v>4646320.2720000846</v>
      </c>
      <c r="W4" s="247">
        <f t="shared" ref="W4" si="16">+V5</f>
        <v>4738830.5020000841</v>
      </c>
      <c r="X4" s="247">
        <f t="shared" ref="X4" si="17">+W5</f>
        <v>4689423.2520000841</v>
      </c>
      <c r="Y4" s="247">
        <f t="shared" ref="Y4" si="18">+X5</f>
        <v>11134018.852000084</v>
      </c>
      <c r="Z4" s="247">
        <f t="shared" ref="Z4" si="19">+Y5</f>
        <v>7100660.8720000843</v>
      </c>
      <c r="AA4" s="248">
        <f t="shared" ref="AA4" si="20">+Z5</f>
        <v>3814725.3920000838</v>
      </c>
      <c r="AB4" s="252">
        <f>+E5</f>
        <v>2865588.3420000821</v>
      </c>
      <c r="AC4" s="252"/>
      <c r="AD4" s="144"/>
      <c r="AE4" s="146"/>
      <c r="AF4" s="146"/>
      <c r="AG4" s="146"/>
      <c r="AH4" s="147"/>
      <c r="AI4" s="146"/>
      <c r="AJ4" s="144"/>
      <c r="AK4" s="144"/>
      <c r="AL4" s="148" t="s">
        <v>173</v>
      </c>
      <c r="AM4" s="149">
        <v>42619</v>
      </c>
      <c r="AN4" s="150">
        <v>314</v>
      </c>
      <c r="AO4" s="151">
        <f>+$AH$50</f>
        <v>973016</v>
      </c>
      <c r="AP4" s="144"/>
      <c r="AQ4" s="144"/>
      <c r="AR4" s="144"/>
      <c r="AS4" s="144"/>
      <c r="AT4" s="144"/>
    </row>
    <row r="5" spans="1:46" s="1" customFormat="1" ht="24.95" customHeight="1" thickBot="1">
      <c r="A5" s="131"/>
      <c r="B5" s="132"/>
      <c r="C5" s="232" t="s">
        <v>77</v>
      </c>
      <c r="D5" s="233"/>
      <c r="E5" s="238">
        <v>2865588.3420000821</v>
      </c>
      <c r="F5" s="249">
        <f>+F4+F11-F39+F37</f>
        <v>5709870.5020000823</v>
      </c>
      <c r="G5" s="250">
        <f t="shared" ref="G5:AA5" si="21">+G4+G11-G39+G37</f>
        <v>5148468.7820000825</v>
      </c>
      <c r="H5" s="250">
        <f t="shared" si="21"/>
        <v>6188437.222000083</v>
      </c>
      <c r="I5" s="250">
        <f t="shared" si="21"/>
        <v>7457908.0820000833</v>
      </c>
      <c r="J5" s="250">
        <f t="shared" si="21"/>
        <v>6017074.7920000833</v>
      </c>
      <c r="K5" s="250">
        <f t="shared" si="21"/>
        <v>5993672.132000084</v>
      </c>
      <c r="L5" s="250">
        <f t="shared" si="21"/>
        <v>5760015.5420000842</v>
      </c>
      <c r="M5" s="250">
        <f t="shared" si="21"/>
        <v>7059245.4920000844</v>
      </c>
      <c r="N5" s="250">
        <f t="shared" si="21"/>
        <v>162994.28200008534</v>
      </c>
      <c r="O5" s="250">
        <f t="shared" si="21"/>
        <v>1051146.9920000853</v>
      </c>
      <c r="P5" s="250">
        <f t="shared" si="21"/>
        <v>342660.56200008537</v>
      </c>
      <c r="Q5" s="250">
        <f t="shared" si="21"/>
        <v>6428274.6120000854</v>
      </c>
      <c r="R5" s="250">
        <f t="shared" si="21"/>
        <v>1307227.882000085</v>
      </c>
      <c r="S5" s="250">
        <f t="shared" si="21"/>
        <v>1221608.0420000849</v>
      </c>
      <c r="T5" s="250">
        <f t="shared" si="21"/>
        <v>1231178.7120000848</v>
      </c>
      <c r="U5" s="250">
        <f t="shared" si="21"/>
        <v>4646320.2720000846</v>
      </c>
      <c r="V5" s="250">
        <f t="shared" si="21"/>
        <v>4738830.5020000841</v>
      </c>
      <c r="W5" s="250">
        <f t="shared" si="21"/>
        <v>4689423.2520000841</v>
      </c>
      <c r="X5" s="250">
        <f t="shared" si="21"/>
        <v>11134018.852000084</v>
      </c>
      <c r="Y5" s="250">
        <f t="shared" si="21"/>
        <v>7100660.8720000843</v>
      </c>
      <c r="Z5" s="250">
        <f t="shared" si="21"/>
        <v>3814725.3920000838</v>
      </c>
      <c r="AA5" s="251">
        <f t="shared" si="21"/>
        <v>3814725.3920000838</v>
      </c>
      <c r="AB5" s="253">
        <f>+AB4+AB11-AB39</f>
        <v>3814725.3920000829</v>
      </c>
      <c r="AC5" s="253"/>
      <c r="AD5" s="131"/>
      <c r="AE5" s="58"/>
      <c r="AF5" s="58"/>
      <c r="AG5" s="58" t="s">
        <v>172</v>
      </c>
      <c r="AH5" s="133">
        <f>SUM(AH43:AH53)-AH50</f>
        <v>20452750</v>
      </c>
      <c r="AI5" s="58"/>
      <c r="AJ5" s="131"/>
      <c r="AK5" s="131"/>
      <c r="AL5" s="186" t="s">
        <v>203</v>
      </c>
      <c r="AM5" s="187">
        <v>42622</v>
      </c>
      <c r="AN5" s="188">
        <v>321</v>
      </c>
      <c r="AO5" s="189">
        <f>+$AH$57/2</f>
        <v>150000</v>
      </c>
      <c r="AP5" s="131"/>
      <c r="AQ5" s="131"/>
      <c r="AR5" s="131"/>
      <c r="AS5" s="131"/>
      <c r="AT5" s="131"/>
    </row>
    <row r="6" spans="1:46" s="57" customFormat="1" ht="24.95" customHeight="1" thickTop="1" thickBot="1">
      <c r="B6" s="100"/>
      <c r="C6" s="137"/>
      <c r="D6" s="138"/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1"/>
      <c r="AC6" s="44"/>
      <c r="AD6" s="146"/>
      <c r="AE6" s="146"/>
      <c r="AF6" s="146"/>
      <c r="AG6" s="146"/>
      <c r="AH6" s="155"/>
      <c r="AI6" s="146"/>
      <c r="AJ6" s="146"/>
      <c r="AK6" s="146"/>
      <c r="AL6" s="148" t="s">
        <v>204</v>
      </c>
      <c r="AM6" s="149">
        <v>42627</v>
      </c>
      <c r="AN6" s="150">
        <v>311</v>
      </c>
      <c r="AO6" s="151">
        <f>+$AH$43*47%</f>
        <v>3556368.27</v>
      </c>
      <c r="AP6" s="146"/>
      <c r="AQ6" s="146"/>
      <c r="AR6" s="146"/>
      <c r="AS6" s="146"/>
      <c r="AT6" s="146"/>
    </row>
    <row r="7" spans="1:46" s="2" customFormat="1" ht="24.95" customHeight="1" thickTop="1">
      <c r="A7" s="183"/>
      <c r="B7" s="132"/>
      <c r="C7" s="260"/>
      <c r="D7" s="261" t="s">
        <v>87</v>
      </c>
      <c r="E7" s="257"/>
      <c r="F7" s="266">
        <f>256296.64+843.14</f>
        <v>257139.78000000003</v>
      </c>
      <c r="G7" s="267">
        <f>4382.27+899.81</f>
        <v>5282.08</v>
      </c>
      <c r="H7" s="267">
        <f>3951.15+951.54</f>
        <v>4902.6900000000005</v>
      </c>
      <c r="I7" s="267">
        <f>3722.46+1005.21</f>
        <v>4727.67</v>
      </c>
      <c r="J7" s="267">
        <f>2554.08+1058.33</f>
        <v>3612.41</v>
      </c>
      <c r="K7" s="267">
        <f>3179.54+1106.26</f>
        <v>4285.8</v>
      </c>
      <c r="L7" s="267">
        <f>3492.28+1264.9</f>
        <v>4757.18</v>
      </c>
      <c r="M7" s="267">
        <f>5408.25+1417.27</f>
        <v>6825.52</v>
      </c>
      <c r="N7" s="267">
        <f>10266.22+55.24</f>
        <v>10321.459999999999</v>
      </c>
      <c r="O7" s="267">
        <f>10427.61+110.78</f>
        <v>10538.390000000001</v>
      </c>
      <c r="P7" s="267">
        <f>19767.13+56.38</f>
        <v>19823.510000000002</v>
      </c>
      <c r="Q7" s="267">
        <f>13986.74+108.07</f>
        <v>14094.81</v>
      </c>
      <c r="R7" s="267">
        <f>72168.6+1586.26</f>
        <v>73754.86</v>
      </c>
      <c r="S7" s="267">
        <f>26454.2+1643.58</f>
        <v>28097.78</v>
      </c>
      <c r="T7" s="267">
        <f>24289.14+1701.63</f>
        <v>25990.77</v>
      </c>
      <c r="U7" s="267">
        <f>24293.76+1755.53</f>
        <v>26049.289999999997</v>
      </c>
      <c r="V7" s="267">
        <f>30895.44+1808.26</f>
        <v>32703.699999999997</v>
      </c>
      <c r="W7" s="267">
        <v>32909.089999999997</v>
      </c>
      <c r="X7" s="267">
        <f>10080.99+52.38</f>
        <v>10133.369999999999</v>
      </c>
      <c r="Y7" s="267">
        <f>9935.46+102.15</f>
        <v>10037.609999999999</v>
      </c>
      <c r="Z7" s="267">
        <f>8544.38+154.95</f>
        <v>8699.33</v>
      </c>
      <c r="AA7" s="268"/>
      <c r="AB7" s="257">
        <f>+Z7</f>
        <v>8699.33</v>
      </c>
      <c r="AC7" s="254"/>
      <c r="AD7" s="183"/>
      <c r="AE7" s="58"/>
      <c r="AF7" s="58"/>
      <c r="AG7" s="58"/>
      <c r="AH7" s="185">
        <f>+AH3-AH5</f>
        <v>0</v>
      </c>
      <c r="AI7" s="58"/>
      <c r="AJ7" s="183"/>
      <c r="AK7" s="183"/>
      <c r="AL7" s="192" t="s">
        <v>205</v>
      </c>
      <c r="AM7" s="193">
        <v>42633</v>
      </c>
      <c r="AN7" s="194">
        <v>314</v>
      </c>
      <c r="AO7" s="195">
        <f>+$AH$56</f>
        <v>5719503</v>
      </c>
      <c r="AP7" s="183" t="s">
        <v>249</v>
      </c>
      <c r="AQ7" s="183"/>
      <c r="AR7" s="183"/>
      <c r="AS7" s="183"/>
      <c r="AT7" s="183"/>
    </row>
    <row r="8" spans="1:46" s="2" customFormat="1" ht="24.95" customHeight="1">
      <c r="A8" s="156"/>
      <c r="B8" s="145"/>
      <c r="C8" s="262"/>
      <c r="D8" s="263" t="s">
        <v>88</v>
      </c>
      <c r="E8" s="258"/>
      <c r="F8" s="269">
        <f>32722.05+4842727.83</f>
        <v>4875449.88</v>
      </c>
      <c r="G8" s="157">
        <f>27609.86+4692949.99</f>
        <v>4720559.8500000006</v>
      </c>
      <c r="H8" s="157">
        <f>168138.82+5292493.54</f>
        <v>5460632.3600000003</v>
      </c>
      <c r="I8" s="157">
        <f>30490.39+5644083.84</f>
        <v>5674574.2299999995</v>
      </c>
      <c r="J8" s="157">
        <f>33198.24+4224257.53</f>
        <v>4257455.7700000005</v>
      </c>
      <c r="K8" s="157">
        <f>12726.5+4224257.53</f>
        <v>4236984.03</v>
      </c>
      <c r="L8" s="157">
        <f>28098.17+3974257.53</f>
        <v>4002355.6999999997</v>
      </c>
      <c r="M8" s="157">
        <f>38478.74+3024257.53</f>
        <v>3062736.27</v>
      </c>
      <c r="N8" s="157">
        <f>24802.31</f>
        <v>24802.31</v>
      </c>
      <c r="O8" s="157">
        <f>23237.46+900000</f>
        <v>923237.46</v>
      </c>
      <c r="P8" s="157">
        <f>26474.22+180014.54</f>
        <v>206488.76</v>
      </c>
      <c r="Q8" s="157">
        <f>27127.59+6280031.77</f>
        <v>6307159.3599999994</v>
      </c>
      <c r="R8" s="157">
        <f>28451.86+1100147.11</f>
        <v>1128598.9700000002</v>
      </c>
      <c r="S8" s="157">
        <f>21677.02+1085191.84</f>
        <v>1106868.8600000001</v>
      </c>
      <c r="T8" s="157">
        <f>33269.11+1085263.39</f>
        <v>1118532.5</v>
      </c>
      <c r="U8" s="157">
        <f>28219.21+4505378.22</f>
        <v>4533597.43</v>
      </c>
      <c r="V8" s="157">
        <f>43620.69+4575796.85</f>
        <v>4619417.54</v>
      </c>
      <c r="W8" s="157">
        <f>23548.32+4546236.07</f>
        <v>4569784.3900000006</v>
      </c>
      <c r="X8" s="157">
        <f>47393.27+6796765.77</f>
        <v>6844159.0399999991</v>
      </c>
      <c r="Y8" s="157">
        <f>29452.2+6797462.87</f>
        <v>6826915.0700000003</v>
      </c>
      <c r="Z8" s="157">
        <f>30467.76+3528371.27</f>
        <v>3558839.03</v>
      </c>
      <c r="AA8" s="270"/>
      <c r="AB8" s="258">
        <f t="shared" ref="AB8:AB9" si="22">+Z8</f>
        <v>3558839.03</v>
      </c>
      <c r="AC8" s="255"/>
      <c r="AD8" s="156"/>
      <c r="AE8" s="146"/>
      <c r="AF8" s="146"/>
      <c r="AG8" s="146"/>
      <c r="AH8" s="158"/>
      <c r="AI8" s="146"/>
      <c r="AJ8" s="156"/>
      <c r="AK8" s="156"/>
      <c r="AL8" s="159" t="s">
        <v>206</v>
      </c>
      <c r="AM8" s="160"/>
      <c r="AN8" s="161"/>
      <c r="AO8" s="162">
        <f>-AO4</f>
        <v>-973016</v>
      </c>
      <c r="AP8" s="156"/>
      <c r="AQ8" s="156"/>
      <c r="AR8" s="156"/>
      <c r="AS8" s="156"/>
      <c r="AT8" s="156"/>
    </row>
    <row r="9" spans="1:46" s="2" customFormat="1" ht="24.95" customHeight="1" thickBot="1">
      <c r="A9" s="183"/>
      <c r="B9" s="132"/>
      <c r="C9" s="264"/>
      <c r="D9" s="265" t="s">
        <v>89</v>
      </c>
      <c r="E9" s="259"/>
      <c r="F9" s="271">
        <f>15738.42+561541.13</f>
        <v>577279.55000000005</v>
      </c>
      <c r="G9" s="272">
        <f>20903.6+401722.19</f>
        <v>422625.79</v>
      </c>
      <c r="H9" s="272">
        <f>20903.6+701997.51</f>
        <v>722901.11</v>
      </c>
      <c r="I9" s="272">
        <f>26420.57+1752184.56</f>
        <v>1778605.1300000001</v>
      </c>
      <c r="J9" s="272">
        <f>13762.25+1742242.98</f>
        <v>1756005.23</v>
      </c>
      <c r="K9" s="272">
        <f>10158.19+1742242.98</f>
        <v>1752401.17</v>
      </c>
      <c r="L9" s="272">
        <f>10658.19+1742242.98</f>
        <v>1752901.17</v>
      </c>
      <c r="M9" s="272">
        <f>14787.74+3974894.47</f>
        <v>3989682.2100000004</v>
      </c>
      <c r="N9" s="272">
        <f>22974.91+104894.47</f>
        <v>127869.38</v>
      </c>
      <c r="O9" s="272">
        <f>12475.54+104894.47</f>
        <v>117370.01000000001</v>
      </c>
      <c r="P9" s="272">
        <f>10475.54+105871.62</f>
        <v>116347.16</v>
      </c>
      <c r="Q9" s="272">
        <f>1126.35+105892.96</f>
        <v>107019.31000000001</v>
      </c>
      <c r="R9" s="272">
        <f>18962.87+85910.11</f>
        <v>104872.98</v>
      </c>
      <c r="S9" s="272">
        <f>15715.53+70924.8</f>
        <v>86640.33</v>
      </c>
      <c r="T9" s="272">
        <f>15715.53+70938.84</f>
        <v>86654.37</v>
      </c>
      <c r="U9" s="272">
        <f>15715.53+70956.7</f>
        <v>86672.23</v>
      </c>
      <c r="V9" s="272">
        <f>15715.53+70992.31</f>
        <v>86707.839999999997</v>
      </c>
      <c r="W9" s="272">
        <f>15715.53+71013.82</f>
        <v>86729.35</v>
      </c>
      <c r="X9" s="272">
        <f>28688.37+4251036.98</f>
        <v>4279725.3500000006</v>
      </c>
      <c r="Y9" s="272">
        <f>42576.37+221130.72</f>
        <v>263707.09000000003</v>
      </c>
      <c r="Z9" s="272">
        <f>26046.38+221139.56</f>
        <v>247185.94</v>
      </c>
      <c r="AA9" s="273"/>
      <c r="AB9" s="259">
        <f t="shared" si="22"/>
        <v>247185.94</v>
      </c>
      <c r="AC9" s="256"/>
      <c r="AD9" s="183"/>
      <c r="AE9" s="58"/>
      <c r="AF9" s="58"/>
      <c r="AG9" s="58"/>
      <c r="AH9" s="185"/>
      <c r="AI9" s="58"/>
      <c r="AJ9" s="183"/>
      <c r="AK9" s="183"/>
      <c r="AL9" s="196" t="s">
        <v>207</v>
      </c>
      <c r="AM9" s="197"/>
      <c r="AN9" s="198"/>
      <c r="AO9" s="199">
        <f>+AO7+AO8</f>
        <v>4746487</v>
      </c>
      <c r="AP9" s="183"/>
      <c r="AQ9" s="183"/>
      <c r="AR9" s="183"/>
      <c r="AS9" s="183"/>
      <c r="AT9" s="183"/>
    </row>
    <row r="10" spans="1:46" s="1" customFormat="1" ht="24.95" customHeight="1" thickTop="1" thickBot="1">
      <c r="B10" s="59"/>
      <c r="C10" s="37"/>
      <c r="D10" s="38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39"/>
      <c r="AC10" s="39"/>
      <c r="AD10" s="144"/>
      <c r="AE10" s="146"/>
      <c r="AF10" s="146"/>
      <c r="AG10" s="146"/>
      <c r="AH10" s="164" t="s">
        <v>245</v>
      </c>
      <c r="AI10" s="146"/>
      <c r="AJ10" s="144"/>
      <c r="AK10" s="144"/>
      <c r="AL10" s="148" t="s">
        <v>234</v>
      </c>
      <c r="AM10" s="149">
        <v>42636</v>
      </c>
      <c r="AN10" s="150" t="s">
        <v>210</v>
      </c>
      <c r="AO10" s="151">
        <f>+$AH$58</f>
        <v>1065099</v>
      </c>
      <c r="AP10" s="156"/>
      <c r="AQ10" s="156"/>
      <c r="AR10" s="144"/>
      <c r="AS10" s="144"/>
      <c r="AT10" s="144"/>
    </row>
    <row r="11" spans="1:46" s="1" customFormat="1" ht="24.95" customHeight="1" thickTop="1">
      <c r="A11" s="131"/>
      <c r="B11" s="132"/>
      <c r="C11" s="274" t="s">
        <v>23</v>
      </c>
      <c r="D11" s="275"/>
      <c r="E11" s="284">
        <v>0</v>
      </c>
      <c r="F11" s="288">
        <f t="shared" ref="F11:Z11" si="23">+F12+F13+F14+F15+F34+F35</f>
        <v>4788973.01</v>
      </c>
      <c r="G11" s="289">
        <f t="shared" si="23"/>
        <v>284300.25</v>
      </c>
      <c r="H11" s="289">
        <f t="shared" si="23"/>
        <v>1473372.96</v>
      </c>
      <c r="I11" s="289">
        <f t="shared" si="23"/>
        <v>6734042.5999999996</v>
      </c>
      <c r="J11" s="289">
        <f t="shared" si="23"/>
        <v>4044.42</v>
      </c>
      <c r="K11" s="289">
        <f t="shared" si="23"/>
        <v>4382.4399999999996</v>
      </c>
      <c r="L11" s="289">
        <f t="shared" si="23"/>
        <v>189959.17</v>
      </c>
      <c r="M11" s="289">
        <f t="shared" si="23"/>
        <v>2316773.85</v>
      </c>
      <c r="N11" s="289">
        <f t="shared" si="23"/>
        <v>32666.82</v>
      </c>
      <c r="O11" s="289">
        <f t="shared" si="23"/>
        <v>2129260.13</v>
      </c>
      <c r="P11" s="289">
        <f t="shared" si="23"/>
        <v>24044.560000000001</v>
      </c>
      <c r="Q11" s="289">
        <f t="shared" si="23"/>
        <v>6210863.4500000002</v>
      </c>
      <c r="R11" s="289">
        <f t="shared" si="23"/>
        <v>58466.22</v>
      </c>
      <c r="S11" s="289">
        <f t="shared" si="23"/>
        <v>8310.75</v>
      </c>
      <c r="T11" s="289">
        <f t="shared" si="23"/>
        <v>23936.92</v>
      </c>
      <c r="U11" s="289">
        <f t="shared" si="23"/>
        <v>4225.41</v>
      </c>
      <c r="V11" s="289">
        <f t="shared" si="23"/>
        <v>236032.38999999998</v>
      </c>
      <c r="W11" s="289">
        <f t="shared" si="23"/>
        <v>7657.04</v>
      </c>
      <c r="X11" s="289">
        <f t="shared" si="23"/>
        <v>8168730.2400000002</v>
      </c>
      <c r="Y11" s="289">
        <f t="shared" si="23"/>
        <v>11368.76</v>
      </c>
      <c r="Z11" s="289">
        <f t="shared" si="23"/>
        <v>225363.66999999998</v>
      </c>
      <c r="AA11" s="290"/>
      <c r="AB11" s="284">
        <f>+AB12+AB13+AB15+AB34+AB35+AB14</f>
        <v>32936775.060000002</v>
      </c>
      <c r="AC11" s="284">
        <f>+AC12+AC13+AC15+AC34+AC35+AC14</f>
        <v>-2867928.4000000004</v>
      </c>
      <c r="AD11" s="131"/>
      <c r="AE11" s="58"/>
      <c r="AF11" s="58"/>
      <c r="AG11" s="58"/>
      <c r="AH11" s="133"/>
      <c r="AI11" s="58"/>
      <c r="AJ11" s="131"/>
      <c r="AK11" s="131"/>
      <c r="AL11" s="186" t="s">
        <v>209</v>
      </c>
      <c r="AM11" s="187">
        <v>42642</v>
      </c>
      <c r="AN11" s="188">
        <v>311</v>
      </c>
      <c r="AO11" s="189">
        <f>+$AH$43-AO6</f>
        <v>4010372.73</v>
      </c>
      <c r="AP11" s="183"/>
      <c r="AQ11" s="183"/>
      <c r="AR11" s="131"/>
      <c r="AS11" s="131"/>
      <c r="AT11" s="131"/>
    </row>
    <row r="12" spans="1:46" s="2" customFormat="1" ht="24.95" customHeight="1">
      <c r="A12" s="156"/>
      <c r="B12" s="145">
        <v>810</v>
      </c>
      <c r="C12" s="276" t="s">
        <v>15</v>
      </c>
      <c r="D12" s="277"/>
      <c r="E12" s="285"/>
      <c r="F12" s="291">
        <f>+Sistema!F66</f>
        <v>3034.97</v>
      </c>
      <c r="G12" s="165">
        <f>+Sistema!G66</f>
        <v>21877.79</v>
      </c>
      <c r="H12" s="165">
        <f>+Sistema!H66</f>
        <v>1061.31</v>
      </c>
      <c r="I12" s="165">
        <f>+Sistema!I66</f>
        <v>1211.47</v>
      </c>
      <c r="J12" s="165">
        <f>+Sistema!J66</f>
        <v>1451.1</v>
      </c>
      <c r="K12" s="165">
        <f>+Sistema!K66</f>
        <v>1586.37</v>
      </c>
      <c r="L12" s="165">
        <f>+Sistema!L66</f>
        <v>1923.76</v>
      </c>
      <c r="M12" s="165">
        <f>+Sistema!M66</f>
        <v>1386.77</v>
      </c>
      <c r="N12" s="165">
        <f>+Sistema!N66</f>
        <v>7168.48</v>
      </c>
      <c r="O12" s="165">
        <f>+Sistema!O66</f>
        <v>2207.5100000000002</v>
      </c>
      <c r="P12" s="165">
        <f>+Sistema!P66</f>
        <v>3229.36</v>
      </c>
      <c r="Q12" s="165">
        <f>+Sistema!Q66</f>
        <v>10128.83</v>
      </c>
      <c r="R12" s="165">
        <f>+Sistema!R66</f>
        <v>1490.2</v>
      </c>
      <c r="S12" s="165">
        <f>+Sistema!S66</f>
        <v>2285.67</v>
      </c>
      <c r="T12" s="165">
        <f>+Sistema!T66</f>
        <v>13160.13</v>
      </c>
      <c r="U12" s="165">
        <f>+Sistema!U66</f>
        <v>2404.9899999999998</v>
      </c>
      <c r="V12" s="165">
        <f>+Sistema!V66</f>
        <v>10245.26</v>
      </c>
      <c r="W12" s="165">
        <f>+Sistema!W66</f>
        <v>2920.92</v>
      </c>
      <c r="X12" s="165">
        <f>+Sistema!X66</f>
        <v>5381.13</v>
      </c>
      <c r="Y12" s="165">
        <f>+Sistema!Y66</f>
        <v>8138.5</v>
      </c>
      <c r="Z12" s="165">
        <f>+Sistema!Z66</f>
        <v>4175.08</v>
      </c>
      <c r="AA12" s="292"/>
      <c r="AB12" s="285">
        <f>SUM(F12:$AA$12)</f>
        <v>106469.6</v>
      </c>
      <c r="AC12" s="298">
        <f>+AB12-AH12</f>
        <v>-29343.399999999994</v>
      </c>
      <c r="AD12" s="156"/>
      <c r="AE12" s="146" t="s">
        <v>7</v>
      </c>
      <c r="AF12" s="146">
        <v>810</v>
      </c>
      <c r="AG12" s="146" t="s">
        <v>125</v>
      </c>
      <c r="AH12" s="158">
        <f>+Sistema!AH50</f>
        <v>135813</v>
      </c>
      <c r="AI12" s="146"/>
      <c r="AJ12" s="156"/>
      <c r="AK12" s="156"/>
      <c r="AL12" s="148" t="s">
        <v>220</v>
      </c>
      <c r="AM12" s="149"/>
      <c r="AN12" s="150">
        <v>311</v>
      </c>
      <c r="AO12" s="151">
        <v>0</v>
      </c>
      <c r="AP12" s="156"/>
      <c r="AQ12" s="156"/>
      <c r="AR12" s="156"/>
      <c r="AS12" s="156"/>
      <c r="AT12" s="156"/>
    </row>
    <row r="13" spans="1:46" s="2" customFormat="1" ht="24.95" customHeight="1">
      <c r="A13" s="183"/>
      <c r="B13" s="132">
        <v>816</v>
      </c>
      <c r="C13" s="278" t="s">
        <v>196</v>
      </c>
      <c r="D13" s="279"/>
      <c r="E13" s="286"/>
      <c r="F13" s="293">
        <f>+Sistema!F56</f>
        <v>0</v>
      </c>
      <c r="G13" s="60">
        <f>+Sistema!G56</f>
        <v>0</v>
      </c>
      <c r="H13" s="60">
        <f>+Sistema!H56</f>
        <v>0</v>
      </c>
      <c r="I13" s="60">
        <f>+Sistema!I56</f>
        <v>0</v>
      </c>
      <c r="J13" s="60">
        <f>+Sistema!J56</f>
        <v>0</v>
      </c>
      <c r="K13" s="60">
        <f>+Sistema!K56</f>
        <v>0</v>
      </c>
      <c r="L13" s="60">
        <f>+Sistema!L56</f>
        <v>0</v>
      </c>
      <c r="M13" s="60">
        <f>+Sistema!M56</f>
        <v>0</v>
      </c>
      <c r="N13" s="60">
        <f>+Sistema!N56</f>
        <v>0</v>
      </c>
      <c r="O13" s="60">
        <f>+Sistema!O56</f>
        <v>0</v>
      </c>
      <c r="P13" s="60">
        <f>+Sistema!P56</f>
        <v>0</v>
      </c>
      <c r="Q13" s="60">
        <f>+Sistema!Q56</f>
        <v>329</v>
      </c>
      <c r="R13" s="60">
        <f>+Sistema!R56</f>
        <v>0</v>
      </c>
      <c r="S13" s="60">
        <f>+Sistema!S56</f>
        <v>0</v>
      </c>
      <c r="T13" s="60">
        <f>+Sistema!T56</f>
        <v>0</v>
      </c>
      <c r="U13" s="60">
        <f>+Sistema!U56</f>
        <v>0</v>
      </c>
      <c r="V13" s="60">
        <f>+Sistema!V56</f>
        <v>0</v>
      </c>
      <c r="W13" s="60">
        <f>+Sistema!W56</f>
        <v>0</v>
      </c>
      <c r="X13" s="60">
        <f>+Sistema!X56</f>
        <v>1980896</v>
      </c>
      <c r="Y13" s="60">
        <f>+Sistema!Y56</f>
        <v>0</v>
      </c>
      <c r="Z13" s="60">
        <f>+Sistema!Z56</f>
        <v>0</v>
      </c>
      <c r="AA13" s="294"/>
      <c r="AB13" s="286">
        <f>SUM(F13:$AA$13)</f>
        <v>1981225</v>
      </c>
      <c r="AC13" s="299">
        <f>+AB13-AH13</f>
        <v>-207452</v>
      </c>
      <c r="AD13" s="183"/>
      <c r="AE13" s="58" t="s">
        <v>120</v>
      </c>
      <c r="AF13" s="58">
        <v>728</v>
      </c>
      <c r="AG13" s="58" t="s">
        <v>121</v>
      </c>
      <c r="AH13" s="185">
        <f>+Sistema!AH56</f>
        <v>2188677</v>
      </c>
      <c r="AI13" s="58"/>
      <c r="AJ13" s="183"/>
      <c r="AK13" s="183"/>
      <c r="AL13" s="186" t="s">
        <v>185</v>
      </c>
      <c r="AM13" s="187"/>
      <c r="AN13" s="188">
        <v>370</v>
      </c>
      <c r="AO13" s="189">
        <f>+$AH$71</f>
        <v>0</v>
      </c>
      <c r="AP13" s="183"/>
      <c r="AQ13" s="200"/>
      <c r="AR13" s="183"/>
      <c r="AS13" s="183"/>
      <c r="AT13" s="183"/>
    </row>
    <row r="14" spans="1:46" s="2" customFormat="1" ht="24.95" customHeight="1">
      <c r="A14" s="156"/>
      <c r="B14" s="145">
        <v>816</v>
      </c>
      <c r="C14" s="276" t="s">
        <v>103</v>
      </c>
      <c r="D14" s="277"/>
      <c r="E14" s="285"/>
      <c r="F14" s="291">
        <f>+Sistema!F73</f>
        <v>3255.31</v>
      </c>
      <c r="G14" s="165">
        <f>+Sistema!G73</f>
        <v>20673.89</v>
      </c>
      <c r="H14" s="165">
        <f>+Sistema!H73</f>
        <v>876.15</v>
      </c>
      <c r="I14" s="165">
        <f>+Sistema!I73</f>
        <v>1000.11</v>
      </c>
      <c r="J14" s="165">
        <f>+Sistema!J73</f>
        <v>1197.93</v>
      </c>
      <c r="K14" s="165">
        <f>+Sistema!K73</f>
        <v>1707.82</v>
      </c>
      <c r="L14" s="165">
        <f>+Sistema!L73</f>
        <v>2071.08</v>
      </c>
      <c r="M14" s="165">
        <f>+Sistema!M73</f>
        <v>1270.3</v>
      </c>
      <c r="N14" s="165">
        <f>+Sistema!N73</f>
        <v>12913.4</v>
      </c>
      <c r="O14" s="165">
        <f>+Sistema!O73</f>
        <v>0</v>
      </c>
      <c r="P14" s="165">
        <f>+Sistema!P73</f>
        <v>0</v>
      </c>
      <c r="Q14" s="165">
        <f>+Sistema!Q73+1172.48</f>
        <v>14615.279999999999</v>
      </c>
      <c r="R14" s="165">
        <f>+Sistema!R73+1117.2</f>
        <v>2864.56</v>
      </c>
      <c r="S14" s="165">
        <f>+Sistema!S73+501.93</f>
        <v>5899.42</v>
      </c>
      <c r="T14" s="165">
        <f>+Sistema!T73</f>
        <v>10633.15</v>
      </c>
      <c r="U14" s="165">
        <f>+Sistema!U73</f>
        <v>1618.58</v>
      </c>
      <c r="V14" s="165">
        <f>+Sistema!V73</f>
        <v>6496.2999999999993</v>
      </c>
      <c r="W14" s="165">
        <f>+Sistema!W73</f>
        <v>3744.05</v>
      </c>
      <c r="X14" s="165">
        <f>+Sistema!X73</f>
        <v>181374.87</v>
      </c>
      <c r="Y14" s="165">
        <f>+Sistema!Y73</f>
        <v>1444</v>
      </c>
      <c r="Z14" s="165">
        <f>+Sistema!Z73</f>
        <v>3900.26</v>
      </c>
      <c r="AA14" s="292"/>
      <c r="AB14" s="285">
        <f>SUM(F14:$AA$14)</f>
        <v>277556.46000000002</v>
      </c>
      <c r="AC14" s="285"/>
      <c r="AD14" s="156"/>
      <c r="AE14" s="146"/>
      <c r="AF14" s="146"/>
      <c r="AG14" s="146"/>
      <c r="AH14" s="158"/>
      <c r="AI14" s="146"/>
      <c r="AJ14" s="156"/>
      <c r="AK14" s="156"/>
      <c r="AL14" s="148"/>
      <c r="AM14" s="148"/>
      <c r="AN14" s="148"/>
      <c r="AO14" s="148"/>
      <c r="AP14" s="156"/>
      <c r="AQ14" s="156"/>
      <c r="AR14" s="156"/>
      <c r="AS14" s="156"/>
      <c r="AT14" s="156"/>
    </row>
    <row r="15" spans="1:46" s="2" customFormat="1" ht="24.95" customHeight="1">
      <c r="A15" s="183"/>
      <c r="B15" s="132"/>
      <c r="C15" s="278" t="s">
        <v>16</v>
      </c>
      <c r="D15" s="279"/>
      <c r="E15" s="286"/>
      <c r="F15" s="293">
        <f>SUM(F16:F33)</f>
        <v>1782682.7300000002</v>
      </c>
      <c r="G15" s="60">
        <f t="shared" ref="G15:Z15" si="24">SUM(G16:G33)</f>
        <v>241748.57</v>
      </c>
      <c r="H15" s="60">
        <f t="shared" si="24"/>
        <v>132584.32000000001</v>
      </c>
      <c r="I15" s="60">
        <f t="shared" si="24"/>
        <v>652.94000000000005</v>
      </c>
      <c r="J15" s="60">
        <f t="shared" si="24"/>
        <v>1395.39</v>
      </c>
      <c r="K15" s="60">
        <f t="shared" si="24"/>
        <v>1088.2500000000002</v>
      </c>
      <c r="L15" s="60">
        <f t="shared" si="24"/>
        <v>185964.33000000002</v>
      </c>
      <c r="M15" s="60">
        <f t="shared" si="24"/>
        <v>66465.290000000008</v>
      </c>
      <c r="N15" s="60">
        <f t="shared" si="24"/>
        <v>12584.94</v>
      </c>
      <c r="O15" s="60">
        <f t="shared" si="24"/>
        <v>181410.1</v>
      </c>
      <c r="P15" s="60">
        <f t="shared" si="24"/>
        <v>20815.2</v>
      </c>
      <c r="Q15" s="60">
        <f t="shared" si="24"/>
        <v>185790.34000000003</v>
      </c>
      <c r="R15" s="60">
        <f t="shared" si="24"/>
        <v>54111.46</v>
      </c>
      <c r="S15" s="60">
        <f t="shared" si="24"/>
        <v>125.66</v>
      </c>
      <c r="T15" s="60">
        <f t="shared" si="24"/>
        <v>143.63999999999999</v>
      </c>
      <c r="U15" s="60">
        <f t="shared" si="24"/>
        <v>201.84</v>
      </c>
      <c r="V15" s="60">
        <f t="shared" si="24"/>
        <v>219290.83</v>
      </c>
      <c r="W15" s="60">
        <f t="shared" si="24"/>
        <v>992.07</v>
      </c>
      <c r="X15" s="60">
        <f t="shared" si="24"/>
        <v>1078.24</v>
      </c>
      <c r="Y15" s="60">
        <f t="shared" si="24"/>
        <v>1786.2600000000002</v>
      </c>
      <c r="Z15" s="60">
        <f t="shared" si="24"/>
        <v>217288.33</v>
      </c>
      <c r="AA15" s="294"/>
      <c r="AB15" s="286">
        <f t="shared" ref="AB15" si="25">SUM(AB16:AB33)</f>
        <v>3308200.73</v>
      </c>
      <c r="AC15" s="286">
        <f>+AB15-AH15</f>
        <v>187593.72999999998</v>
      </c>
      <c r="AD15" s="183"/>
      <c r="AE15" s="58" t="s">
        <v>126</v>
      </c>
      <c r="AF15" s="58" t="s">
        <v>168</v>
      </c>
      <c r="AG15" s="58">
        <v>4</v>
      </c>
      <c r="AH15" s="185">
        <v>3120607</v>
      </c>
      <c r="AI15" s="58"/>
      <c r="AJ15" s="183"/>
      <c r="AK15" s="183"/>
      <c r="AL15" s="186"/>
      <c r="AM15" s="186"/>
      <c r="AN15" s="186"/>
      <c r="AO15" s="186"/>
      <c r="AP15" s="183"/>
      <c r="AQ15" s="183"/>
      <c r="AR15" s="183"/>
      <c r="AS15" s="183"/>
      <c r="AT15" s="183"/>
    </row>
    <row r="16" spans="1:46" s="2" customFormat="1" ht="24.95" customHeight="1">
      <c r="A16" s="146" t="s">
        <v>65</v>
      </c>
      <c r="B16" s="145">
        <v>804</v>
      </c>
      <c r="C16" s="276" t="s">
        <v>69</v>
      </c>
      <c r="D16" s="280"/>
      <c r="E16" s="285"/>
      <c r="F16" s="291">
        <v>427.19</v>
      </c>
      <c r="G16" s="165">
        <v>459.89</v>
      </c>
      <c r="H16" s="165">
        <v>1019.42</v>
      </c>
      <c r="I16" s="165">
        <v>652.94000000000005</v>
      </c>
      <c r="J16" s="165">
        <v>285.23</v>
      </c>
      <c r="K16" s="165">
        <v>47.93</v>
      </c>
      <c r="L16" s="165">
        <v>158.63999999999999</v>
      </c>
      <c r="M16" s="165">
        <v>48.48</v>
      </c>
      <c r="N16" s="165">
        <v>2012.18</v>
      </c>
      <c r="O16" s="165">
        <v>55.54</v>
      </c>
      <c r="P16" s="165">
        <v>1048.07</v>
      </c>
      <c r="Q16" s="165">
        <v>90.26</v>
      </c>
      <c r="R16" s="165">
        <v>186.52</v>
      </c>
      <c r="S16" s="165">
        <v>116.74</v>
      </c>
      <c r="T16" s="165">
        <v>143.63999999999999</v>
      </c>
      <c r="U16" s="165">
        <v>186.59</v>
      </c>
      <c r="V16" s="165">
        <v>506.97</v>
      </c>
      <c r="W16" s="165">
        <v>517.07000000000005</v>
      </c>
      <c r="X16" s="165">
        <v>605.24</v>
      </c>
      <c r="Y16" s="165">
        <v>840.61</v>
      </c>
      <c r="Z16" s="165">
        <v>970.04</v>
      </c>
      <c r="AA16" s="292"/>
      <c r="AB16" s="285">
        <f>SUM(F16:$AA$16)</f>
        <v>10379.190000000002</v>
      </c>
      <c r="AC16" s="285"/>
      <c r="AD16" s="156"/>
      <c r="AE16" s="146"/>
      <c r="AF16" s="146"/>
      <c r="AG16" s="146"/>
      <c r="AH16" s="158"/>
      <c r="AI16" s="14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</row>
    <row r="17" spans="1:46" s="2" customFormat="1" ht="24.95" customHeight="1">
      <c r="A17" s="58" t="s">
        <v>65</v>
      </c>
      <c r="B17" s="132" t="s">
        <v>80</v>
      </c>
      <c r="C17" s="278" t="s">
        <v>62</v>
      </c>
      <c r="D17" s="281"/>
      <c r="E17" s="286"/>
      <c r="F17" s="293">
        <f>226862.67-225801.31-300-646-94.96</f>
        <v>20.40000000001514</v>
      </c>
      <c r="G17" s="60">
        <f>33.06-30-3.06</f>
        <v>0</v>
      </c>
      <c r="H17" s="60">
        <f>14.9-14.9</f>
        <v>0</v>
      </c>
      <c r="I17" s="60">
        <v>0</v>
      </c>
      <c r="J17" s="60">
        <f>1110.16-992-68.16</f>
        <v>50.000000000000085</v>
      </c>
      <c r="K17" s="60">
        <f>1040.32-1040.32</f>
        <v>0</v>
      </c>
      <c r="L17" s="60">
        <f>490.49-473-17.49</f>
        <v>0</v>
      </c>
      <c r="M17" s="60">
        <f>2597.05-1305.05-1292</f>
        <v>0</v>
      </c>
      <c r="N17" s="60">
        <f>10572.76-10569.24</f>
        <v>3.5200000000004366</v>
      </c>
      <c r="O17" s="60">
        <f>1135-1120</f>
        <v>15</v>
      </c>
      <c r="P17" s="60">
        <f>19767.13-18767.13-1000</f>
        <v>0</v>
      </c>
      <c r="Q17" s="60">
        <f>473-473</f>
        <v>0</v>
      </c>
      <c r="R17" s="60">
        <f>53924.94-53924.94</f>
        <v>0</v>
      </c>
      <c r="S17" s="60">
        <f>8.92-8.92</f>
        <v>0</v>
      </c>
      <c r="T17" s="60">
        <v>0</v>
      </c>
      <c r="U17" s="60">
        <f>15.25-15.25</f>
        <v>0</v>
      </c>
      <c r="V17" s="60">
        <f>8005-6840-1165</f>
        <v>0</v>
      </c>
      <c r="W17" s="60">
        <f>475-475</f>
        <v>0</v>
      </c>
      <c r="X17" s="60">
        <f>473-473</f>
        <v>0</v>
      </c>
      <c r="Y17" s="60">
        <f>667.55-21.55-646</f>
        <v>0</v>
      </c>
      <c r="Z17" s="60">
        <f>121.05-121.05</f>
        <v>0</v>
      </c>
      <c r="AA17" s="294"/>
      <c r="AB17" s="286">
        <f>SUM(F17:$AA$17)</f>
        <v>88.920000000015662</v>
      </c>
      <c r="AC17" s="286"/>
      <c r="AD17" s="183"/>
      <c r="AE17" s="58"/>
      <c r="AF17" s="58"/>
      <c r="AG17" s="58"/>
      <c r="AH17" s="185"/>
      <c r="AI17" s="58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</row>
    <row r="18" spans="1:46" s="2" customFormat="1" ht="24.95" customHeight="1">
      <c r="A18" s="146" t="s">
        <v>65</v>
      </c>
      <c r="B18" s="145">
        <v>811</v>
      </c>
      <c r="C18" s="276" t="s">
        <v>101</v>
      </c>
      <c r="D18" s="280"/>
      <c r="E18" s="285"/>
      <c r="F18" s="291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292"/>
      <c r="AB18" s="285">
        <f>SUM(F18:$AA$18)</f>
        <v>0</v>
      </c>
      <c r="AC18" s="285"/>
      <c r="AD18" s="156"/>
      <c r="AE18" s="146"/>
      <c r="AF18" s="146"/>
      <c r="AG18" s="146"/>
      <c r="AH18" s="158"/>
      <c r="AI18" s="14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</row>
    <row r="19" spans="1:46" s="2" customFormat="1" ht="24.95" customHeight="1">
      <c r="A19" s="58" t="s">
        <v>65</v>
      </c>
      <c r="B19" s="132">
        <v>814</v>
      </c>
      <c r="C19" s="278" t="s">
        <v>72</v>
      </c>
      <c r="D19" s="281"/>
      <c r="E19" s="286"/>
      <c r="F19" s="293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53924.94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294"/>
      <c r="AB19" s="286">
        <f>SUM(F19:$AA$19)</f>
        <v>53924.94</v>
      </c>
      <c r="AC19" s="286"/>
      <c r="AD19" s="183"/>
      <c r="AE19" s="58"/>
      <c r="AF19" s="58"/>
      <c r="AG19" s="58"/>
      <c r="AH19" s="185"/>
      <c r="AI19" s="58"/>
      <c r="AJ19" s="183"/>
      <c r="AK19" s="183"/>
      <c r="AL19" s="186" t="s">
        <v>211</v>
      </c>
      <c r="AM19" s="187">
        <v>42643</v>
      </c>
      <c r="AN19" s="188">
        <v>311</v>
      </c>
      <c r="AO19" s="189">
        <f>+$AH$44</f>
        <v>831154</v>
      </c>
      <c r="AP19" s="183"/>
      <c r="AQ19" s="183"/>
      <c r="AR19" s="183"/>
      <c r="AS19" s="183"/>
      <c r="AT19" s="183"/>
    </row>
    <row r="20" spans="1:46" s="2" customFormat="1" ht="24.95" customHeight="1">
      <c r="A20" s="146" t="s">
        <v>65</v>
      </c>
      <c r="B20" s="145">
        <v>824</v>
      </c>
      <c r="C20" s="276" t="s">
        <v>67</v>
      </c>
      <c r="D20" s="280"/>
      <c r="E20" s="285"/>
      <c r="F20" s="291">
        <f>1064219.48+491173.39</f>
        <v>1555392.87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63819.76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5">
        <v>0</v>
      </c>
      <c r="Y20" s="165">
        <v>0</v>
      </c>
      <c r="Z20" s="165">
        <v>0</v>
      </c>
      <c r="AA20" s="292"/>
      <c r="AB20" s="285">
        <f>SUM(F20:$AA$20)</f>
        <v>1619212.6300000001</v>
      </c>
      <c r="AC20" s="285"/>
      <c r="AD20" s="156"/>
      <c r="AE20" s="146"/>
      <c r="AF20" s="146"/>
      <c r="AG20" s="146"/>
      <c r="AH20" s="158"/>
      <c r="AI20" s="146"/>
      <c r="AJ20" s="156"/>
      <c r="AK20" s="156"/>
      <c r="AL20" s="148" t="s">
        <v>212</v>
      </c>
      <c r="AM20" s="149">
        <v>42643</v>
      </c>
      <c r="AN20" s="150">
        <v>311</v>
      </c>
      <c r="AO20" s="151">
        <f>+$AH$46</f>
        <v>616103</v>
      </c>
      <c r="AP20" s="156"/>
      <c r="AQ20" s="156"/>
      <c r="AR20" s="156"/>
      <c r="AS20" s="156"/>
      <c r="AT20" s="156"/>
    </row>
    <row r="21" spans="1:46" s="2" customFormat="1" ht="24.95" customHeight="1">
      <c r="A21" s="58" t="s">
        <v>65</v>
      </c>
      <c r="B21" s="132">
        <v>827</v>
      </c>
      <c r="C21" s="278" t="s">
        <v>90</v>
      </c>
      <c r="D21" s="281"/>
      <c r="E21" s="286"/>
      <c r="F21" s="293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294"/>
      <c r="AB21" s="286">
        <f>SUM(F21:$AA$21)</f>
        <v>0</v>
      </c>
      <c r="AC21" s="286"/>
      <c r="AD21" s="183"/>
      <c r="AE21" s="58"/>
      <c r="AF21" s="58"/>
      <c r="AG21" s="58"/>
      <c r="AH21" s="185"/>
      <c r="AI21" s="58"/>
      <c r="AJ21" s="183"/>
      <c r="AK21" s="183"/>
      <c r="AL21" s="186" t="s">
        <v>213</v>
      </c>
      <c r="AM21" s="187">
        <v>42643</v>
      </c>
      <c r="AN21" s="188">
        <v>311</v>
      </c>
      <c r="AO21" s="189">
        <f>+$AH$45</f>
        <v>207788</v>
      </c>
      <c r="AP21" s="183"/>
      <c r="AQ21" s="183"/>
      <c r="AR21" s="183"/>
      <c r="AS21" s="183"/>
      <c r="AT21" s="183"/>
    </row>
    <row r="22" spans="1:46" s="2" customFormat="1" ht="24.95" customHeight="1">
      <c r="A22" s="146" t="s">
        <v>65</v>
      </c>
      <c r="B22" s="145">
        <v>830</v>
      </c>
      <c r="C22" s="276" t="s">
        <v>68</v>
      </c>
      <c r="D22" s="280"/>
      <c r="E22" s="285"/>
      <c r="F22" s="291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10569.24</v>
      </c>
      <c r="O22" s="165">
        <v>0</v>
      </c>
      <c r="P22" s="165">
        <v>18767.13</v>
      </c>
      <c r="Q22" s="165">
        <v>0</v>
      </c>
      <c r="R22" s="165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292"/>
      <c r="AB22" s="285">
        <f>SUM(F22:$AA$22)</f>
        <v>29336.370000000003</v>
      </c>
      <c r="AC22" s="285"/>
      <c r="AD22" s="156"/>
      <c r="AE22" s="146"/>
      <c r="AF22" s="146"/>
      <c r="AG22" s="146"/>
      <c r="AH22" s="158"/>
      <c r="AI22" s="146"/>
      <c r="AJ22" s="156"/>
      <c r="AK22" s="156"/>
      <c r="AL22" s="148" t="s">
        <v>214</v>
      </c>
      <c r="AM22" s="149">
        <v>42643</v>
      </c>
      <c r="AN22" s="150">
        <v>311</v>
      </c>
      <c r="AO22" s="151">
        <f>+$AH$48</f>
        <v>70000</v>
      </c>
      <c r="AP22" s="156"/>
      <c r="AQ22" s="156"/>
      <c r="AR22" s="156"/>
      <c r="AS22" s="156"/>
      <c r="AT22" s="156"/>
    </row>
    <row r="23" spans="1:46" s="2" customFormat="1" ht="24.95" customHeight="1">
      <c r="A23" s="58" t="s">
        <v>65</v>
      </c>
      <c r="B23" s="132">
        <v>817</v>
      </c>
      <c r="C23" s="278" t="s">
        <v>63</v>
      </c>
      <c r="D23" s="281"/>
      <c r="E23" s="286"/>
      <c r="F23" s="293">
        <v>646</v>
      </c>
      <c r="G23" s="60">
        <v>0</v>
      </c>
      <c r="H23" s="60">
        <v>0</v>
      </c>
      <c r="I23" s="60">
        <v>0</v>
      </c>
      <c r="J23" s="60">
        <v>992</v>
      </c>
      <c r="K23" s="60">
        <v>0</v>
      </c>
      <c r="L23" s="60">
        <v>473</v>
      </c>
      <c r="M23" s="60">
        <v>1292</v>
      </c>
      <c r="N23" s="60">
        <v>0</v>
      </c>
      <c r="O23" s="60">
        <v>1120</v>
      </c>
      <c r="P23" s="60">
        <v>0</v>
      </c>
      <c r="Q23" s="60">
        <v>473</v>
      </c>
      <c r="R23" s="60">
        <v>0</v>
      </c>
      <c r="S23" s="60">
        <v>0</v>
      </c>
      <c r="T23" s="60">
        <v>0</v>
      </c>
      <c r="U23" s="60">
        <v>0</v>
      </c>
      <c r="V23" s="60">
        <v>1165</v>
      </c>
      <c r="W23" s="60">
        <v>475</v>
      </c>
      <c r="X23" s="60">
        <v>473</v>
      </c>
      <c r="Y23" s="60">
        <v>646</v>
      </c>
      <c r="Z23" s="60">
        <v>0</v>
      </c>
      <c r="AA23" s="294"/>
      <c r="AB23" s="286">
        <f>SUM(F23:$AA$23)</f>
        <v>7755</v>
      </c>
      <c r="AC23" s="286"/>
      <c r="AD23" s="183"/>
      <c r="AE23" s="58"/>
      <c r="AF23" s="58"/>
      <c r="AG23" s="58"/>
      <c r="AH23" s="185"/>
      <c r="AI23" s="58"/>
      <c r="AJ23" s="183"/>
      <c r="AK23" s="183"/>
      <c r="AL23" s="186" t="s">
        <v>215</v>
      </c>
      <c r="AM23" s="187">
        <v>42643</v>
      </c>
      <c r="AN23" s="188">
        <v>311</v>
      </c>
      <c r="AO23" s="189">
        <f>+$AH$49</f>
        <v>75555</v>
      </c>
      <c r="AP23" s="183"/>
      <c r="AQ23" s="183"/>
      <c r="AR23" s="183"/>
      <c r="AS23" s="183"/>
      <c r="AT23" s="183"/>
    </row>
    <row r="24" spans="1:46" s="2" customFormat="1" ht="24.95" customHeight="1">
      <c r="A24" s="146" t="s">
        <v>65</v>
      </c>
      <c r="B24" s="145">
        <v>826</v>
      </c>
      <c r="C24" s="276" t="s">
        <v>159</v>
      </c>
      <c r="D24" s="280"/>
      <c r="E24" s="285"/>
      <c r="F24" s="291">
        <v>225801.31</v>
      </c>
      <c r="G24" s="165">
        <v>0</v>
      </c>
      <c r="H24" s="165">
        <v>0</v>
      </c>
      <c r="I24" s="165">
        <v>0</v>
      </c>
      <c r="J24" s="165">
        <v>0</v>
      </c>
      <c r="K24" s="165">
        <v>1040.3200000000002</v>
      </c>
      <c r="L24" s="165">
        <v>0</v>
      </c>
      <c r="M24" s="165">
        <v>1305.05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292"/>
      <c r="AB24" s="285">
        <f>SUM(F24:$AA$24)</f>
        <v>228146.68</v>
      </c>
      <c r="AC24" s="285"/>
      <c r="AD24" s="156"/>
      <c r="AE24" s="146"/>
      <c r="AF24" s="146"/>
      <c r="AG24" s="146"/>
      <c r="AH24" s="158"/>
      <c r="AI24" s="146"/>
      <c r="AJ24" s="156"/>
      <c r="AK24" s="156"/>
      <c r="AL24" s="148" t="s">
        <v>216</v>
      </c>
      <c r="AM24" s="149">
        <v>42643</v>
      </c>
      <c r="AN24" s="150">
        <v>322</v>
      </c>
      <c r="AO24" s="151">
        <f>+$AH$60</f>
        <v>237618</v>
      </c>
      <c r="AP24" s="156"/>
      <c r="AQ24" s="166" t="s">
        <v>81</v>
      </c>
      <c r="AR24" s="156"/>
      <c r="AS24" s="156"/>
      <c r="AT24" s="156"/>
    </row>
    <row r="25" spans="1:46" s="2" customFormat="1" ht="24.95" customHeight="1">
      <c r="A25" s="58" t="s">
        <v>65</v>
      </c>
      <c r="B25" s="132" t="s">
        <v>74</v>
      </c>
      <c r="C25" s="278" t="s">
        <v>75</v>
      </c>
      <c r="D25" s="281"/>
      <c r="E25" s="286"/>
      <c r="F25" s="293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1000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6840</v>
      </c>
      <c r="W25" s="60">
        <v>0</v>
      </c>
      <c r="X25" s="60">
        <v>0</v>
      </c>
      <c r="Y25" s="60">
        <v>0</v>
      </c>
      <c r="Z25" s="60">
        <v>0</v>
      </c>
      <c r="AA25" s="294"/>
      <c r="AB25" s="286">
        <f>SUM(F25:$AA$25)</f>
        <v>7840</v>
      </c>
      <c r="AC25" s="286"/>
      <c r="AD25" s="183"/>
      <c r="AE25" s="58"/>
      <c r="AF25" s="58"/>
      <c r="AG25" s="58"/>
      <c r="AH25" s="185"/>
      <c r="AI25" s="58"/>
      <c r="AJ25" s="183"/>
      <c r="AK25" s="183"/>
      <c r="AL25" s="186" t="s">
        <v>217</v>
      </c>
      <c r="AM25" s="187">
        <v>42643</v>
      </c>
      <c r="AN25" s="188">
        <v>322</v>
      </c>
      <c r="AO25" s="189">
        <f>+$AH$61</f>
        <v>391374</v>
      </c>
      <c r="AP25" s="183"/>
      <c r="AQ25" s="183"/>
      <c r="AR25" s="183"/>
      <c r="AS25" s="183"/>
      <c r="AT25" s="183"/>
    </row>
    <row r="26" spans="1:46" s="2" customFormat="1" ht="24.95" customHeight="1">
      <c r="A26" s="146" t="s">
        <v>65</v>
      </c>
      <c r="B26" s="145">
        <v>823</v>
      </c>
      <c r="C26" s="276" t="s">
        <v>66</v>
      </c>
      <c r="D26" s="280"/>
      <c r="E26" s="285"/>
      <c r="F26" s="291">
        <v>0</v>
      </c>
      <c r="G26" s="165">
        <f>116101.5+125154.12</f>
        <v>241255.62</v>
      </c>
      <c r="H26" s="165">
        <v>0</v>
      </c>
      <c r="I26" s="165">
        <v>0</v>
      </c>
      <c r="J26" s="165">
        <v>0</v>
      </c>
      <c r="K26" s="165">
        <v>0</v>
      </c>
      <c r="L26" s="165">
        <f>88351.98+96463.22</f>
        <v>184815.2</v>
      </c>
      <c r="M26" s="165">
        <v>0</v>
      </c>
      <c r="N26" s="165">
        <v>0</v>
      </c>
      <c r="O26" s="165">
        <f>14482.56+122047.64+43689.36</f>
        <v>180219.56</v>
      </c>
      <c r="P26" s="165">
        <v>0</v>
      </c>
      <c r="Q26" s="165">
        <f>96802.72+92424.36</f>
        <v>189227.08000000002</v>
      </c>
      <c r="R26" s="165">
        <v>0</v>
      </c>
      <c r="S26" s="165">
        <v>0</v>
      </c>
      <c r="T26" s="165">
        <v>0</v>
      </c>
      <c r="U26" s="165">
        <v>0</v>
      </c>
      <c r="V26" s="165">
        <f>110121.56+100657.3</f>
        <v>210778.86</v>
      </c>
      <c r="W26" s="165">
        <v>0</v>
      </c>
      <c r="X26" s="165">
        <v>0</v>
      </c>
      <c r="Y26" s="165">
        <v>0</v>
      </c>
      <c r="Z26" s="165">
        <v>216197.24</v>
      </c>
      <c r="AA26" s="292"/>
      <c r="AB26" s="285">
        <f>SUM(F26:$AA$26)</f>
        <v>1222493.56</v>
      </c>
      <c r="AC26" s="285"/>
      <c r="AD26" s="156"/>
      <c r="AE26" s="146"/>
      <c r="AF26" s="146"/>
      <c r="AG26" s="146"/>
      <c r="AH26" s="158"/>
      <c r="AI26" s="146"/>
      <c r="AJ26" s="156"/>
      <c r="AK26" s="156"/>
      <c r="AL26" s="148" t="s">
        <v>218</v>
      </c>
      <c r="AM26" s="149">
        <v>42643</v>
      </c>
      <c r="AN26" s="150">
        <v>311</v>
      </c>
      <c r="AO26" s="151">
        <f>+$AH$47</f>
        <v>2513082</v>
      </c>
      <c r="AP26" s="156"/>
      <c r="AQ26" s="156"/>
      <c r="AR26" s="156"/>
      <c r="AS26" s="156"/>
      <c r="AT26" s="156"/>
    </row>
    <row r="27" spans="1:46" s="2" customFormat="1" ht="24.95" customHeight="1">
      <c r="A27" s="58" t="s">
        <v>65</v>
      </c>
      <c r="B27" s="132"/>
      <c r="C27" s="278" t="s">
        <v>91</v>
      </c>
      <c r="D27" s="281"/>
      <c r="E27" s="286"/>
      <c r="F27" s="293">
        <v>94.96</v>
      </c>
      <c r="G27" s="60">
        <v>3.06</v>
      </c>
      <c r="H27" s="60">
        <v>14.9</v>
      </c>
      <c r="I27" s="60">
        <v>0</v>
      </c>
      <c r="J27" s="60">
        <v>68.16</v>
      </c>
      <c r="K27" s="60">
        <v>0</v>
      </c>
      <c r="L27" s="60">
        <v>17.489999999999998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8.92</v>
      </c>
      <c r="T27" s="60">
        <v>0</v>
      </c>
      <c r="U27" s="60">
        <v>15.25</v>
      </c>
      <c r="V27" s="60">
        <v>0</v>
      </c>
      <c r="W27" s="60">
        <v>0</v>
      </c>
      <c r="X27" s="60">
        <v>0</v>
      </c>
      <c r="Y27" s="60">
        <v>21.55</v>
      </c>
      <c r="Z27" s="60">
        <v>121.05</v>
      </c>
      <c r="AA27" s="294"/>
      <c r="AB27" s="286">
        <f>SUM(F27:$AA$27)</f>
        <v>365.34</v>
      </c>
      <c r="AC27" s="286"/>
      <c r="AD27" s="183"/>
      <c r="AE27" s="58"/>
      <c r="AF27" s="58"/>
      <c r="AG27" s="58"/>
      <c r="AH27" s="185"/>
      <c r="AI27" s="58"/>
      <c r="AJ27" s="183"/>
      <c r="AK27" s="183"/>
      <c r="AL27" s="186" t="s">
        <v>203</v>
      </c>
      <c r="AM27" s="187">
        <v>42643</v>
      </c>
      <c r="AN27" s="188">
        <v>321</v>
      </c>
      <c r="AO27" s="189">
        <f>+$AH$57/2</f>
        <v>150000</v>
      </c>
      <c r="AP27" s="183"/>
      <c r="AQ27" s="183"/>
      <c r="AR27" s="183"/>
      <c r="AS27" s="183"/>
      <c r="AT27" s="183"/>
    </row>
    <row r="28" spans="1:46" s="2" customFormat="1" ht="24.95" customHeight="1">
      <c r="A28" s="146" t="s">
        <v>65</v>
      </c>
      <c r="B28" s="145"/>
      <c r="C28" s="276" t="s">
        <v>82</v>
      </c>
      <c r="D28" s="280"/>
      <c r="E28" s="285"/>
      <c r="F28" s="291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165">
        <v>0</v>
      </c>
      <c r="U28" s="165">
        <v>0</v>
      </c>
      <c r="V28" s="165">
        <v>0</v>
      </c>
      <c r="W28" s="165">
        <v>0</v>
      </c>
      <c r="X28" s="165">
        <v>0</v>
      </c>
      <c r="Y28" s="165">
        <v>0</v>
      </c>
      <c r="Z28" s="165">
        <v>0</v>
      </c>
      <c r="AA28" s="292"/>
      <c r="AB28" s="285">
        <f>SUM(F28:$AA$28)</f>
        <v>0</v>
      </c>
      <c r="AC28" s="285"/>
      <c r="AD28" s="156"/>
      <c r="AE28" s="146"/>
      <c r="AF28" s="146"/>
      <c r="AG28" s="146"/>
      <c r="AH28" s="158"/>
      <c r="AI28" s="146"/>
      <c r="AJ28" s="156"/>
      <c r="AK28" s="156"/>
      <c r="AL28" s="148" t="s">
        <v>208</v>
      </c>
      <c r="AM28" s="149">
        <v>42643</v>
      </c>
      <c r="AN28" s="150">
        <v>352</v>
      </c>
      <c r="AO28" s="151">
        <f>+$AH$69</f>
        <v>831353</v>
      </c>
      <c r="AP28" s="156"/>
      <c r="AQ28" s="156"/>
      <c r="AR28" s="156"/>
      <c r="AS28" s="156"/>
      <c r="AT28" s="156"/>
    </row>
    <row r="29" spans="1:46" s="2" customFormat="1" ht="24.95" customHeight="1">
      <c r="A29" s="58" t="s">
        <v>65</v>
      </c>
      <c r="B29" s="132"/>
      <c r="C29" s="278" t="s">
        <v>83</v>
      </c>
      <c r="D29" s="281"/>
      <c r="E29" s="286"/>
      <c r="F29" s="293">
        <v>300</v>
      </c>
      <c r="G29" s="60">
        <v>30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294"/>
      <c r="AB29" s="286">
        <f>SUM(F29:$AA$29)</f>
        <v>330</v>
      </c>
      <c r="AC29" s="286"/>
      <c r="AD29" s="183"/>
      <c r="AE29" s="58"/>
      <c r="AF29" s="58"/>
      <c r="AG29" s="58"/>
      <c r="AH29" s="185"/>
      <c r="AI29" s="58"/>
      <c r="AJ29" s="183"/>
      <c r="AK29" s="183"/>
      <c r="AL29" s="186"/>
      <c r="AM29" s="187"/>
      <c r="AN29" s="188"/>
      <c r="AO29" s="189"/>
      <c r="AP29" s="183"/>
      <c r="AQ29" s="183"/>
      <c r="AR29" s="183"/>
      <c r="AS29" s="183"/>
      <c r="AT29" s="183"/>
    </row>
    <row r="30" spans="1:46" s="2" customFormat="1" ht="24.95" customHeight="1">
      <c r="A30" s="146" t="s">
        <v>65</v>
      </c>
      <c r="B30" s="145"/>
      <c r="C30" s="276" t="s">
        <v>84</v>
      </c>
      <c r="D30" s="280"/>
      <c r="E30" s="285"/>
      <c r="F30" s="291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292"/>
      <c r="AB30" s="285">
        <f>SUM(F30:$AA$30)</f>
        <v>0</v>
      </c>
      <c r="AC30" s="285"/>
      <c r="AD30" s="156"/>
      <c r="AE30" s="146"/>
      <c r="AF30" s="146"/>
      <c r="AG30" s="146"/>
      <c r="AH30" s="158"/>
      <c r="AI30" s="146"/>
      <c r="AJ30" s="156"/>
      <c r="AK30" s="156"/>
      <c r="AL30" s="148"/>
      <c r="AM30" s="149"/>
      <c r="AN30" s="150"/>
      <c r="AO30" s="151"/>
      <c r="AP30" s="156"/>
      <c r="AQ30" s="156"/>
      <c r="AR30" s="156"/>
      <c r="AS30" s="156"/>
      <c r="AT30" s="156"/>
    </row>
    <row r="31" spans="1:46" s="2" customFormat="1" ht="24.95" customHeight="1">
      <c r="A31" s="58" t="s">
        <v>65</v>
      </c>
      <c r="B31" s="132"/>
      <c r="C31" s="278" t="s">
        <v>85</v>
      </c>
      <c r="D31" s="281"/>
      <c r="E31" s="286"/>
      <c r="F31" s="293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294"/>
      <c r="AB31" s="286">
        <f>SUM(F31:$AA$31)</f>
        <v>0</v>
      </c>
      <c r="AC31" s="286"/>
      <c r="AD31" s="183"/>
      <c r="AE31" s="58"/>
      <c r="AF31" s="58"/>
      <c r="AG31" s="58"/>
      <c r="AH31" s="185"/>
      <c r="AI31" s="58"/>
      <c r="AJ31" s="183"/>
      <c r="AK31" s="183"/>
      <c r="AL31" s="186"/>
      <c r="AM31" s="187"/>
      <c r="AN31" s="188"/>
      <c r="AO31" s="189"/>
      <c r="AP31" s="183"/>
      <c r="AQ31" s="183"/>
      <c r="AR31" s="183"/>
      <c r="AS31" s="183"/>
      <c r="AT31" s="183"/>
    </row>
    <row r="32" spans="1:46" s="2" customFormat="1" ht="24.95" customHeight="1">
      <c r="A32" s="146" t="s">
        <v>65</v>
      </c>
      <c r="B32" s="145"/>
      <c r="C32" s="276" t="s">
        <v>86</v>
      </c>
      <c r="D32" s="280"/>
      <c r="E32" s="285"/>
      <c r="F32" s="291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500</v>
      </c>
      <c r="M32" s="165">
        <v>0</v>
      </c>
      <c r="N32" s="165">
        <v>0</v>
      </c>
      <c r="O32" s="165">
        <v>0</v>
      </c>
      <c r="P32" s="165">
        <v>0</v>
      </c>
      <c r="Q32" s="165">
        <v>0</v>
      </c>
      <c r="R32" s="165">
        <v>0</v>
      </c>
      <c r="S32" s="165">
        <v>0</v>
      </c>
      <c r="T32" s="165">
        <v>0</v>
      </c>
      <c r="U32" s="165">
        <v>0</v>
      </c>
      <c r="V32" s="165">
        <v>0</v>
      </c>
      <c r="W32" s="165">
        <v>0</v>
      </c>
      <c r="X32" s="165">
        <v>0</v>
      </c>
      <c r="Y32" s="165">
        <v>0</v>
      </c>
      <c r="Z32" s="165">
        <v>0</v>
      </c>
      <c r="AA32" s="292"/>
      <c r="AB32" s="285">
        <f>SUM(F32:$AA$32)</f>
        <v>500</v>
      </c>
      <c r="AC32" s="285"/>
      <c r="AD32" s="156"/>
      <c r="AE32" s="146"/>
      <c r="AF32" s="146"/>
      <c r="AG32" s="146"/>
      <c r="AH32" s="158"/>
      <c r="AI32" s="146"/>
      <c r="AJ32" s="156"/>
      <c r="AK32" s="156"/>
      <c r="AL32" s="148"/>
      <c r="AM32" s="149"/>
      <c r="AN32" s="150"/>
      <c r="AO32" s="151"/>
      <c r="AP32" s="156"/>
      <c r="AQ32" s="156"/>
      <c r="AR32" s="156"/>
      <c r="AS32" s="156"/>
      <c r="AT32" s="156"/>
    </row>
    <row r="33" spans="1:46" s="2" customFormat="1" ht="24.95" customHeight="1">
      <c r="A33" s="58" t="s">
        <v>65</v>
      </c>
      <c r="B33" s="132"/>
      <c r="C33" s="278" t="s">
        <v>61</v>
      </c>
      <c r="D33" s="281"/>
      <c r="E33" s="286"/>
      <c r="F33" s="293">
        <v>0</v>
      </c>
      <c r="G33" s="60">
        <v>0</v>
      </c>
      <c r="H33" s="60">
        <v>131550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-4000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278.10000000000002</v>
      </c>
      <c r="Z33" s="60">
        <v>0</v>
      </c>
      <c r="AA33" s="294"/>
      <c r="AB33" s="286">
        <f>SUM(F33:$AA$33)</f>
        <v>127828.1</v>
      </c>
      <c r="AC33" s="286"/>
      <c r="AD33" s="183"/>
      <c r="AE33" s="58"/>
      <c r="AF33" s="58"/>
      <c r="AG33" s="58"/>
      <c r="AH33" s="185"/>
      <c r="AI33" s="58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</row>
    <row r="34" spans="1:46" s="2" customFormat="1" ht="24.95" customHeight="1">
      <c r="A34" s="156"/>
      <c r="B34" s="145"/>
      <c r="C34" s="276" t="s">
        <v>55</v>
      </c>
      <c r="D34" s="277"/>
      <c r="E34" s="285"/>
      <c r="F34" s="291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65">
        <v>0</v>
      </c>
      <c r="O34" s="165">
        <v>0</v>
      </c>
      <c r="P34" s="165">
        <v>0</v>
      </c>
      <c r="Q34" s="165">
        <v>0</v>
      </c>
      <c r="R34" s="165">
        <v>0</v>
      </c>
      <c r="S34" s="165">
        <v>0</v>
      </c>
      <c r="T34" s="165">
        <v>0</v>
      </c>
      <c r="U34" s="165">
        <v>0</v>
      </c>
      <c r="V34" s="165">
        <v>0</v>
      </c>
      <c r="W34" s="165">
        <v>0</v>
      </c>
      <c r="X34" s="165">
        <v>0</v>
      </c>
      <c r="Y34" s="165">
        <v>0</v>
      </c>
      <c r="Z34" s="165">
        <v>0</v>
      </c>
      <c r="AA34" s="292"/>
      <c r="AB34" s="285">
        <f>SUM(F34:$AA$34)</f>
        <v>0</v>
      </c>
      <c r="AC34" s="285">
        <f>+AB34-AH34</f>
        <v>0</v>
      </c>
      <c r="AD34" s="156"/>
      <c r="AE34" s="146" t="s">
        <v>127</v>
      </c>
      <c r="AF34" s="146" t="s">
        <v>128</v>
      </c>
      <c r="AG34" s="146">
        <v>1</v>
      </c>
      <c r="AH34" s="158">
        <v>0</v>
      </c>
      <c r="AI34" s="14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</row>
    <row r="35" spans="1:46" s="2" customFormat="1" ht="24.95" customHeight="1" thickBot="1">
      <c r="A35" s="183"/>
      <c r="B35" s="132"/>
      <c r="C35" s="282" t="s">
        <v>56</v>
      </c>
      <c r="D35" s="283"/>
      <c r="E35" s="287"/>
      <c r="F35" s="295">
        <v>3000000</v>
      </c>
      <c r="G35" s="296">
        <v>0</v>
      </c>
      <c r="H35" s="296">
        <v>1338851.18</v>
      </c>
      <c r="I35" s="296">
        <v>6731178.0800000001</v>
      </c>
      <c r="J35" s="296">
        <v>0</v>
      </c>
      <c r="K35" s="296">
        <v>0</v>
      </c>
      <c r="L35" s="296">
        <v>0</v>
      </c>
      <c r="M35" s="296">
        <v>2247651.4900000002</v>
      </c>
      <c r="N35" s="296">
        <v>0</v>
      </c>
      <c r="O35" s="296">
        <v>1945642.52</v>
      </c>
      <c r="P35" s="296">
        <v>0</v>
      </c>
      <c r="Q35" s="296">
        <f>5999991.4+8.6</f>
        <v>6000000</v>
      </c>
      <c r="R35" s="296">
        <v>0</v>
      </c>
      <c r="S35" s="296">
        <v>0</v>
      </c>
      <c r="T35" s="296">
        <v>0</v>
      </c>
      <c r="U35" s="296">
        <v>0</v>
      </c>
      <c r="V35" s="296">
        <v>0</v>
      </c>
      <c r="W35" s="296">
        <v>0</v>
      </c>
      <c r="X35" s="296">
        <v>6000000</v>
      </c>
      <c r="Y35" s="296">
        <v>0</v>
      </c>
      <c r="Z35" s="296">
        <v>0</v>
      </c>
      <c r="AA35" s="297"/>
      <c r="AB35" s="287">
        <f>SUM(F35:$AA$35)</f>
        <v>27263323.27</v>
      </c>
      <c r="AC35" s="287">
        <f>+AB35-AH35</f>
        <v>-2818726.7300000004</v>
      </c>
      <c r="AD35" s="183"/>
      <c r="AE35" s="58" t="s">
        <v>56</v>
      </c>
      <c r="AF35" s="58" t="s">
        <v>128</v>
      </c>
      <c r="AG35" s="58">
        <v>1</v>
      </c>
      <c r="AH35" s="185">
        <v>30082050</v>
      </c>
      <c r="AI35" s="58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</row>
    <row r="36" spans="1:46" s="9" customFormat="1" ht="24.95" customHeight="1" thickTop="1" thickBot="1">
      <c r="B36" s="142"/>
      <c r="C36" s="41"/>
      <c r="D36" s="46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3">
        <f>+Q35-6000000</f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167"/>
      <c r="AE36" s="146"/>
      <c r="AF36" s="146"/>
      <c r="AG36" s="146"/>
      <c r="AH36" s="168"/>
      <c r="AI36" s="146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</row>
    <row r="37" spans="1:46" s="2" customFormat="1" ht="24.95" customHeight="1" thickTop="1" thickBot="1">
      <c r="A37" s="183"/>
      <c r="B37" s="132"/>
      <c r="C37" s="300" t="s">
        <v>259</v>
      </c>
      <c r="D37" s="301"/>
      <c r="E37" s="302">
        <v>0</v>
      </c>
      <c r="F37" s="303">
        <v>0</v>
      </c>
      <c r="G37" s="304">
        <v>0</v>
      </c>
      <c r="H37" s="304">
        <v>0</v>
      </c>
      <c r="I37" s="304">
        <v>0</v>
      </c>
      <c r="J37" s="304">
        <v>0</v>
      </c>
      <c r="K37" s="304">
        <v>0</v>
      </c>
      <c r="L37" s="304">
        <v>0</v>
      </c>
      <c r="M37" s="304">
        <v>0</v>
      </c>
      <c r="N37" s="304">
        <v>0</v>
      </c>
      <c r="O37" s="304">
        <v>0</v>
      </c>
      <c r="P37" s="304">
        <v>0</v>
      </c>
      <c r="Q37" s="304">
        <v>0</v>
      </c>
      <c r="R37" s="304">
        <v>0</v>
      </c>
      <c r="S37" s="304">
        <v>0</v>
      </c>
      <c r="T37" s="304">
        <v>0</v>
      </c>
      <c r="U37" s="304">
        <v>0</v>
      </c>
      <c r="V37" s="304">
        <v>0</v>
      </c>
      <c r="W37" s="304">
        <v>0</v>
      </c>
      <c r="X37" s="304">
        <v>0</v>
      </c>
      <c r="Y37" s="304">
        <v>0</v>
      </c>
      <c r="Z37" s="304">
        <v>0</v>
      </c>
      <c r="AA37" s="305"/>
      <c r="AB37" s="306">
        <f>+E37+SUM(F37:$AA$37)</f>
        <v>0</v>
      </c>
      <c r="AC37" s="307">
        <v>0</v>
      </c>
      <c r="AD37" s="183"/>
      <c r="AE37" s="58"/>
      <c r="AF37" s="58"/>
      <c r="AG37" s="58"/>
      <c r="AH37" s="185"/>
      <c r="AI37" s="58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</row>
    <row r="38" spans="1:46" s="1" customFormat="1" ht="24.95" customHeight="1" thickTop="1" thickBot="1">
      <c r="B38" s="59"/>
      <c r="C38" s="47"/>
      <c r="D38" s="47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144"/>
      <c r="AE38" s="146"/>
      <c r="AF38" s="146"/>
      <c r="AG38" s="146"/>
      <c r="AH38" s="147"/>
      <c r="AI38" s="146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</row>
    <row r="39" spans="1:46" s="1" customFormat="1" ht="24.95" customHeight="1" thickTop="1" thickBot="1">
      <c r="A39" s="131"/>
      <c r="B39" s="132"/>
      <c r="C39" s="308" t="s">
        <v>5</v>
      </c>
      <c r="D39" s="309"/>
      <c r="E39" s="310"/>
      <c r="F39" s="311">
        <f t="shared" ref="F39:Z39" si="26">+F41+F45+F48+F53</f>
        <v>1944690.85</v>
      </c>
      <c r="G39" s="312">
        <f t="shared" si="26"/>
        <v>845701.97000000009</v>
      </c>
      <c r="H39" s="312">
        <f t="shared" si="26"/>
        <v>433404.52</v>
      </c>
      <c r="I39" s="312">
        <f t="shared" si="26"/>
        <v>5464571.7399999993</v>
      </c>
      <c r="J39" s="312">
        <f t="shared" si="26"/>
        <v>1444877.71</v>
      </c>
      <c r="K39" s="312">
        <f t="shared" si="26"/>
        <v>27785.1</v>
      </c>
      <c r="L39" s="312">
        <f t="shared" si="26"/>
        <v>423615.76000000007</v>
      </c>
      <c r="M39" s="312">
        <f t="shared" si="26"/>
        <v>1017543.9</v>
      </c>
      <c r="N39" s="312">
        <f t="shared" si="26"/>
        <v>6928918.0299999993</v>
      </c>
      <c r="O39" s="312">
        <f t="shared" si="26"/>
        <v>1241107.42</v>
      </c>
      <c r="P39" s="312">
        <f t="shared" si="26"/>
        <v>732530.99</v>
      </c>
      <c r="Q39" s="312">
        <f t="shared" si="26"/>
        <v>125249.4</v>
      </c>
      <c r="R39" s="312">
        <f t="shared" si="26"/>
        <v>5179512.95</v>
      </c>
      <c r="S39" s="312">
        <f t="shared" si="26"/>
        <v>93930.59</v>
      </c>
      <c r="T39" s="312">
        <f t="shared" si="26"/>
        <v>14366.25</v>
      </c>
      <c r="U39" s="312">
        <f t="shared" si="26"/>
        <v>-3410916.15</v>
      </c>
      <c r="V39" s="312">
        <f t="shared" si="26"/>
        <v>143522.15999999997</v>
      </c>
      <c r="W39" s="312">
        <f t="shared" si="26"/>
        <v>57064.29</v>
      </c>
      <c r="X39" s="312">
        <f t="shared" si="26"/>
        <v>1724134.6400000001</v>
      </c>
      <c r="Y39" s="312">
        <f t="shared" si="26"/>
        <v>4044726.7399999993</v>
      </c>
      <c r="Z39" s="312">
        <f t="shared" si="26"/>
        <v>3511299.1500000004</v>
      </c>
      <c r="AA39" s="313"/>
      <c r="AB39" s="310">
        <f>+AB41+AB45+AB48+AB53</f>
        <v>31987638.010000002</v>
      </c>
      <c r="AC39" s="310">
        <f>+AC41+AC45+AC48+AC53</f>
        <v>-3807894.9200000004</v>
      </c>
      <c r="AD39" s="131"/>
      <c r="AE39" s="58"/>
      <c r="AF39" s="58"/>
      <c r="AG39" s="58"/>
      <c r="AH39" s="133"/>
      <c r="AI39" s="58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</row>
    <row r="40" spans="1:46" s="1" customFormat="1" ht="24.95" customHeight="1" thickTop="1" thickBot="1">
      <c r="B40" s="59"/>
      <c r="C40" s="37"/>
      <c r="D40" s="37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144"/>
      <c r="AE40" s="146"/>
      <c r="AF40" s="146"/>
      <c r="AG40" s="146"/>
      <c r="AH40" s="147"/>
      <c r="AI40" s="146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</row>
    <row r="41" spans="1:46" s="1" customFormat="1" ht="24.95" customHeight="1" thickTop="1" thickBot="1">
      <c r="A41" s="131"/>
      <c r="B41" s="132"/>
      <c r="C41" s="274" t="s">
        <v>40</v>
      </c>
      <c r="D41" s="275"/>
      <c r="E41" s="284"/>
      <c r="F41" s="288">
        <f t="shared" ref="F41" si="27">SUM(F42:F44)</f>
        <v>1849404.81</v>
      </c>
      <c r="G41" s="289">
        <f t="shared" ref="G41:Z41" si="28">SUM(G42:G44)</f>
        <v>154834.82</v>
      </c>
      <c r="H41" s="289">
        <f t="shared" si="28"/>
        <v>18093.600000000002</v>
      </c>
      <c r="I41" s="289">
        <f t="shared" si="28"/>
        <v>1677993.93</v>
      </c>
      <c r="J41" s="289">
        <f t="shared" si="28"/>
        <v>442649.01</v>
      </c>
      <c r="K41" s="289">
        <f t="shared" si="28"/>
        <v>6473.67</v>
      </c>
      <c r="L41" s="289">
        <f t="shared" si="28"/>
        <v>13156.25</v>
      </c>
      <c r="M41" s="289">
        <f t="shared" si="28"/>
        <v>28636.1</v>
      </c>
      <c r="N41" s="289">
        <f t="shared" si="28"/>
        <v>3961812.83</v>
      </c>
      <c r="O41" s="289">
        <f t="shared" si="28"/>
        <v>170860.97999999998</v>
      </c>
      <c r="P41" s="289">
        <f t="shared" si="28"/>
        <v>4695.6000000000004</v>
      </c>
      <c r="Q41" s="289">
        <f t="shared" si="28"/>
        <v>14349.19</v>
      </c>
      <c r="R41" s="289">
        <f t="shared" si="28"/>
        <v>4620755.25</v>
      </c>
      <c r="S41" s="289">
        <f t="shared" si="28"/>
        <v>19398.010000000002</v>
      </c>
      <c r="T41" s="289">
        <f t="shared" si="28"/>
        <v>0</v>
      </c>
      <c r="U41" s="289">
        <f t="shared" si="28"/>
        <v>76437.440000000002</v>
      </c>
      <c r="V41" s="289">
        <f t="shared" si="28"/>
        <v>1880</v>
      </c>
      <c r="W41" s="289">
        <f t="shared" si="28"/>
        <v>0</v>
      </c>
      <c r="X41" s="289">
        <f t="shared" si="28"/>
        <v>307027.15999999997</v>
      </c>
      <c r="Y41" s="289">
        <f t="shared" si="28"/>
        <v>4016111.9999999995</v>
      </c>
      <c r="Z41" s="289">
        <f t="shared" si="28"/>
        <v>2378062.5700000003</v>
      </c>
      <c r="AA41" s="290"/>
      <c r="AB41" s="284">
        <f>SUM(AB42:AB44)</f>
        <v>19762633.219999999</v>
      </c>
      <c r="AC41" s="284">
        <f>SUM(AC42:AC44)</f>
        <v>-690116.78000000131</v>
      </c>
      <c r="AD41" s="131"/>
      <c r="AE41" s="58"/>
      <c r="AF41" s="58"/>
      <c r="AG41" s="58"/>
      <c r="AH41" s="133"/>
      <c r="AI41" s="58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</row>
    <row r="42" spans="1:46" s="2" customFormat="1" ht="24.95" customHeight="1" thickBot="1">
      <c r="A42" s="156"/>
      <c r="B42" s="145">
        <v>311</v>
      </c>
      <c r="C42" s="262" t="s">
        <v>17</v>
      </c>
      <c r="D42" s="263"/>
      <c r="E42" s="322"/>
      <c r="F42" s="327">
        <v>7828.8</v>
      </c>
      <c r="G42" s="163">
        <f>152854.82+1980</f>
        <v>154834.82</v>
      </c>
      <c r="H42" s="163">
        <v>601.79</v>
      </c>
      <c r="I42" s="163">
        <v>444483.03</v>
      </c>
      <c r="J42" s="163">
        <v>22658.32</v>
      </c>
      <c r="K42" s="163">
        <v>3604.06</v>
      </c>
      <c r="L42" s="163">
        <v>5694</v>
      </c>
      <c r="M42" s="163">
        <v>10870.45</v>
      </c>
      <c r="N42" s="163">
        <v>3961812.83</v>
      </c>
      <c r="O42" s="163">
        <v>10499.37</v>
      </c>
      <c r="P42" s="163">
        <f>2695.6+2000</f>
        <v>4695.6000000000004</v>
      </c>
      <c r="Q42" s="163">
        <v>14349.19</v>
      </c>
      <c r="R42" s="163">
        <v>2163.48</v>
      </c>
      <c r="S42" s="163">
        <v>18247.34</v>
      </c>
      <c r="T42" s="163">
        <v>0</v>
      </c>
      <c r="U42" s="163">
        <v>26446.22</v>
      </c>
      <c r="V42" s="163">
        <v>0</v>
      </c>
      <c r="W42" s="163">
        <v>0</v>
      </c>
      <c r="X42" s="163">
        <v>307027.15999999997</v>
      </c>
      <c r="Y42" s="163">
        <f>4020721.71-4827.74</f>
        <v>4015893.9699999997</v>
      </c>
      <c r="Z42" s="163">
        <v>2315037.1800000002</v>
      </c>
      <c r="AA42" s="328"/>
      <c r="AB42" s="322">
        <f>SUM(F42:$AA$42)</f>
        <v>11326747.609999999</v>
      </c>
      <c r="AC42" s="322">
        <f>+AB42-AH42</f>
        <v>-553675.3900000006</v>
      </c>
      <c r="AD42" s="156"/>
      <c r="AE42" s="169" t="s">
        <v>129</v>
      </c>
      <c r="AF42" s="170">
        <v>311</v>
      </c>
      <c r="AG42" s="170"/>
      <c r="AH42" s="171">
        <f>SUM(AH43:AH49)</f>
        <v>11880423</v>
      </c>
      <c r="AI42" s="14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</row>
    <row r="43" spans="1:46" s="2" customFormat="1" ht="24.95" customHeight="1">
      <c r="A43" s="183"/>
      <c r="B43" s="132">
        <v>313</v>
      </c>
      <c r="C43" s="314" t="s">
        <v>18</v>
      </c>
      <c r="D43" s="315"/>
      <c r="E43" s="323"/>
      <c r="F43" s="329">
        <v>0</v>
      </c>
      <c r="G43" s="201">
        <v>0</v>
      </c>
      <c r="H43" s="201">
        <v>0</v>
      </c>
      <c r="I43" s="201">
        <v>0</v>
      </c>
      <c r="J43" s="201">
        <v>0</v>
      </c>
      <c r="K43" s="201">
        <v>0</v>
      </c>
      <c r="L43" s="201">
        <v>0</v>
      </c>
      <c r="M43" s="201">
        <v>5123.74</v>
      </c>
      <c r="N43" s="201">
        <v>0</v>
      </c>
      <c r="O43" s="201">
        <v>0</v>
      </c>
      <c r="P43" s="201">
        <v>0</v>
      </c>
      <c r="Q43" s="201">
        <v>0</v>
      </c>
      <c r="R43" s="201">
        <v>0</v>
      </c>
      <c r="S43" s="201">
        <v>1150.67</v>
      </c>
      <c r="T43" s="201">
        <v>0</v>
      </c>
      <c r="U43" s="201">
        <v>0</v>
      </c>
      <c r="V43" s="201">
        <v>0</v>
      </c>
      <c r="W43" s="201">
        <v>0</v>
      </c>
      <c r="X43" s="201">
        <v>0</v>
      </c>
      <c r="Y43" s="201">
        <v>0</v>
      </c>
      <c r="Z43" s="201">
        <v>0</v>
      </c>
      <c r="AA43" s="330"/>
      <c r="AB43" s="323">
        <f>SUM(F43:$AA$43)</f>
        <v>6274.41</v>
      </c>
      <c r="AC43" s="323">
        <f>+AB43-AH51</f>
        <v>-93725.59</v>
      </c>
      <c r="AD43" s="183"/>
      <c r="AE43" s="202" t="s">
        <v>130</v>
      </c>
      <c r="AF43" s="203" t="s">
        <v>155</v>
      </c>
      <c r="AG43" s="203">
        <v>9</v>
      </c>
      <c r="AH43" s="204">
        <v>7566741</v>
      </c>
      <c r="AI43" s="58"/>
      <c r="AJ43" s="185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</row>
    <row r="44" spans="1:46" s="2" customFormat="1" ht="24.95" customHeight="1">
      <c r="A44" s="156"/>
      <c r="B44" s="145">
        <v>314</v>
      </c>
      <c r="C44" s="262" t="s">
        <v>25</v>
      </c>
      <c r="D44" s="263"/>
      <c r="E44" s="322"/>
      <c r="F44" s="327">
        <f>1841757.01-181</f>
        <v>1841576.01</v>
      </c>
      <c r="G44" s="163">
        <v>0</v>
      </c>
      <c r="H44" s="163">
        <v>17491.810000000001</v>
      </c>
      <c r="I44" s="163">
        <f>1233691.9-181</f>
        <v>1233510.8999999999</v>
      </c>
      <c r="J44" s="163">
        <v>419990.69</v>
      </c>
      <c r="K44" s="163">
        <v>2869.61</v>
      </c>
      <c r="L44" s="163">
        <v>7462.25</v>
      </c>
      <c r="M44" s="163">
        <f>13421.91-780</f>
        <v>12641.91</v>
      </c>
      <c r="N44" s="163">
        <v>0</v>
      </c>
      <c r="O44" s="163">
        <v>160361.60999999999</v>
      </c>
      <c r="P44" s="163">
        <v>0</v>
      </c>
      <c r="Q44" s="163">
        <v>0</v>
      </c>
      <c r="R44" s="163">
        <v>4618591.7699999996</v>
      </c>
      <c r="S44" s="163">
        <v>0</v>
      </c>
      <c r="T44" s="163">
        <v>0</v>
      </c>
      <c r="U44" s="163">
        <v>49991.22</v>
      </c>
      <c r="V44" s="163">
        <v>1880</v>
      </c>
      <c r="W44" s="163">
        <v>0</v>
      </c>
      <c r="X44" s="163">
        <v>0</v>
      </c>
      <c r="Y44" s="163">
        <v>218.03</v>
      </c>
      <c r="Z44" s="163">
        <v>63025.39</v>
      </c>
      <c r="AA44" s="328"/>
      <c r="AB44" s="322">
        <f>SUM(F44:$AA$44)</f>
        <v>8429611.1999999993</v>
      </c>
      <c r="AC44" s="322">
        <f>+AB44-AH53</f>
        <v>-42715.800000000745</v>
      </c>
      <c r="AD44" s="156"/>
      <c r="AE44" s="172" t="s">
        <v>131</v>
      </c>
      <c r="AF44" s="154" t="s">
        <v>155</v>
      </c>
      <c r="AG44" s="154">
        <v>9</v>
      </c>
      <c r="AH44" s="173">
        <v>831154</v>
      </c>
      <c r="AI44" s="14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</row>
    <row r="45" spans="1:46" s="1" customFormat="1" ht="24.95" customHeight="1">
      <c r="A45" s="131"/>
      <c r="B45" s="132"/>
      <c r="C45" s="316" t="s">
        <v>41</v>
      </c>
      <c r="D45" s="317"/>
      <c r="E45" s="324"/>
      <c r="F45" s="331">
        <f t="shared" ref="F45" si="29">SUM(F46:F47)</f>
        <v>996.98</v>
      </c>
      <c r="G45" s="205">
        <f t="shared" ref="G45:Z45" si="30">SUM(G46:G47)</f>
        <v>5995.5</v>
      </c>
      <c r="H45" s="205">
        <f t="shared" si="30"/>
        <v>5281.34</v>
      </c>
      <c r="I45" s="205">
        <f t="shared" si="30"/>
        <v>31454.39</v>
      </c>
      <c r="J45" s="205">
        <f t="shared" si="30"/>
        <v>32614.31</v>
      </c>
      <c r="K45" s="205">
        <f t="shared" si="30"/>
        <v>6120</v>
      </c>
      <c r="L45" s="205">
        <f t="shared" si="30"/>
        <v>197612.78</v>
      </c>
      <c r="M45" s="205">
        <f t="shared" si="30"/>
        <v>4284</v>
      </c>
      <c r="N45" s="205">
        <f t="shared" si="30"/>
        <v>2857795.94</v>
      </c>
      <c r="O45" s="205">
        <f t="shared" si="30"/>
        <v>993058.16</v>
      </c>
      <c r="P45" s="205">
        <f t="shared" si="30"/>
        <v>12009.000000000002</v>
      </c>
      <c r="Q45" s="205">
        <f t="shared" si="30"/>
        <v>14959.63</v>
      </c>
      <c r="R45" s="205">
        <f t="shared" si="30"/>
        <v>3237.9999999999991</v>
      </c>
      <c r="S45" s="205">
        <f t="shared" si="30"/>
        <v>69549.259999999995</v>
      </c>
      <c r="T45" s="205">
        <f t="shared" si="30"/>
        <v>11759.19</v>
      </c>
      <c r="U45" s="205">
        <f t="shared" si="30"/>
        <v>-4409730.54</v>
      </c>
      <c r="V45" s="205">
        <f t="shared" si="30"/>
        <v>11812.77</v>
      </c>
      <c r="W45" s="205">
        <f t="shared" si="30"/>
        <v>56877.89</v>
      </c>
      <c r="X45" s="205">
        <f t="shared" si="30"/>
        <v>42630.399999999994</v>
      </c>
      <c r="Y45" s="205">
        <f t="shared" si="30"/>
        <v>17989.259999999998</v>
      </c>
      <c r="Z45" s="205">
        <f t="shared" si="30"/>
        <v>361652.06</v>
      </c>
      <c r="AA45" s="332"/>
      <c r="AB45" s="324">
        <f>SUM(AB46:AB47)</f>
        <v>327960.31999999983</v>
      </c>
      <c r="AC45" s="324">
        <f>SUM(AC46:AC47)</f>
        <v>-601031.68000000063</v>
      </c>
      <c r="AD45" s="131"/>
      <c r="AE45" s="202" t="s">
        <v>132</v>
      </c>
      <c r="AF45" s="203" t="s">
        <v>155</v>
      </c>
      <c r="AG45" s="203">
        <v>9</v>
      </c>
      <c r="AH45" s="204">
        <v>207788</v>
      </c>
      <c r="AI45" s="58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</row>
    <row r="46" spans="1:46" s="2" customFormat="1" ht="24.95" customHeight="1">
      <c r="A46" s="166" t="s">
        <v>81</v>
      </c>
      <c r="B46" s="145">
        <v>321</v>
      </c>
      <c r="C46" s="276" t="s">
        <v>19</v>
      </c>
      <c r="D46" s="277"/>
      <c r="E46" s="285"/>
      <c r="F46" s="291">
        <v>0</v>
      </c>
      <c r="G46" s="165">
        <v>3861.2</v>
      </c>
      <c r="H46" s="165">
        <v>5281.34</v>
      </c>
      <c r="I46" s="165">
        <v>0</v>
      </c>
      <c r="J46" s="165">
        <v>32614.31</v>
      </c>
      <c r="K46" s="165">
        <v>6120</v>
      </c>
      <c r="L46" s="165">
        <v>196200</v>
      </c>
      <c r="M46" s="165">
        <v>0</v>
      </c>
      <c r="N46" s="165">
        <f>17963.52+5408.25+1313.38+103.89+2830000</f>
        <v>2854789.04</v>
      </c>
      <c r="O46" s="165">
        <f>956483.39+36574.77</f>
        <v>993058.16</v>
      </c>
      <c r="P46" s="165">
        <v>648.61</v>
      </c>
      <c r="Q46" s="165">
        <f>9359.63+5600</f>
        <v>14959.63</v>
      </c>
      <c r="R46" s="165">
        <f>9959.63-5297.47-1424.16</f>
        <v>3237.9999999999991</v>
      </c>
      <c r="S46" s="165">
        <f>24549.26+45000</f>
        <v>69549.259999999995</v>
      </c>
      <c r="T46" s="165">
        <f>10820.83+938.36</f>
        <v>11759.19</v>
      </c>
      <c r="U46" s="165">
        <v>0</v>
      </c>
      <c r="V46" s="165">
        <f>11916.94-104.17</f>
        <v>11812.77</v>
      </c>
      <c r="W46" s="165">
        <f>17919.26-1724.05+1864.6</f>
        <v>18059.809999999998</v>
      </c>
      <c r="X46" s="165">
        <f>9722.31+32908.09</f>
        <v>42630.399999999994</v>
      </c>
      <c r="Y46" s="165">
        <v>17989.259999999998</v>
      </c>
      <c r="Z46" s="165">
        <f>185151.51-21167.85</f>
        <v>163983.66</v>
      </c>
      <c r="AA46" s="292"/>
      <c r="AB46" s="285">
        <f>SUM(F46:$AA$46)</f>
        <v>4446554.6399999997</v>
      </c>
      <c r="AC46" s="285">
        <f>+AB46-AH57</f>
        <v>4146554.6399999997</v>
      </c>
      <c r="AD46" s="156"/>
      <c r="AE46" s="172" t="s">
        <v>133</v>
      </c>
      <c r="AF46" s="154" t="s">
        <v>155</v>
      </c>
      <c r="AG46" s="154">
        <v>9</v>
      </c>
      <c r="AH46" s="173">
        <v>616103</v>
      </c>
      <c r="AI46" s="14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</row>
    <row r="47" spans="1:46" s="2" customFormat="1" ht="24.95" customHeight="1">
      <c r="A47" s="183"/>
      <c r="B47" s="132">
        <v>322</v>
      </c>
      <c r="C47" s="278" t="s">
        <v>64</v>
      </c>
      <c r="D47" s="279"/>
      <c r="E47" s="286"/>
      <c r="F47" s="293">
        <v>996.98</v>
      </c>
      <c r="G47" s="60">
        <v>2134.3000000000002</v>
      </c>
      <c r="H47" s="60">
        <v>0</v>
      </c>
      <c r="I47" s="60">
        <v>31454.39</v>
      </c>
      <c r="J47" s="60">
        <v>0</v>
      </c>
      <c r="K47" s="60">
        <v>0</v>
      </c>
      <c r="L47" s="60">
        <v>1412.78</v>
      </c>
      <c r="M47" s="60">
        <f>4284+103.89-103.89</f>
        <v>4284</v>
      </c>
      <c r="N47" s="60">
        <f>3006.9</f>
        <v>3006.9</v>
      </c>
      <c r="O47" s="60">
        <v>0</v>
      </c>
      <c r="P47" s="60">
        <f>822-40250.23+10427.61+40250.23+110.78</f>
        <v>11360.390000000001</v>
      </c>
      <c r="Q47" s="60">
        <v>0</v>
      </c>
      <c r="R47" s="60">
        <v>0</v>
      </c>
      <c r="S47" s="60">
        <v>0</v>
      </c>
      <c r="T47" s="60">
        <v>0</v>
      </c>
      <c r="U47" s="60">
        <v>-4409730.54</v>
      </c>
      <c r="V47" s="60">
        <v>0</v>
      </c>
      <c r="W47" s="60">
        <v>38818.080000000002</v>
      </c>
      <c r="X47" s="60">
        <v>0</v>
      </c>
      <c r="Y47" s="60">
        <v>0</v>
      </c>
      <c r="Z47" s="60">
        <f>21167.85+176500.55</f>
        <v>197668.4</v>
      </c>
      <c r="AA47" s="294"/>
      <c r="AB47" s="286">
        <f>SUM(F47:$AA$47)</f>
        <v>-4118594.32</v>
      </c>
      <c r="AC47" s="286">
        <f>+AB47-AH59</f>
        <v>-4747586.32</v>
      </c>
      <c r="AD47" s="183"/>
      <c r="AE47" s="202" t="s">
        <v>134</v>
      </c>
      <c r="AF47" s="203" t="s">
        <v>155</v>
      </c>
      <c r="AG47" s="203">
        <v>9</v>
      </c>
      <c r="AH47" s="204">
        <v>2513082</v>
      </c>
      <c r="AI47" s="58"/>
      <c r="AJ47" s="131"/>
      <c r="AK47" s="131"/>
      <c r="AL47" s="131"/>
      <c r="AM47" s="183"/>
      <c r="AN47" s="183"/>
      <c r="AO47" s="183"/>
      <c r="AP47" s="183"/>
      <c r="AQ47" s="183"/>
      <c r="AR47" s="183"/>
      <c r="AS47" s="183"/>
      <c r="AT47" s="183"/>
    </row>
    <row r="48" spans="1:46" s="1" customFormat="1" ht="24.95" customHeight="1">
      <c r="A48" s="144"/>
      <c r="B48" s="145"/>
      <c r="C48" s="318" t="s">
        <v>42</v>
      </c>
      <c r="D48" s="319"/>
      <c r="E48" s="325"/>
      <c r="F48" s="333">
        <f>SUM(F49:F52)</f>
        <v>67135.28</v>
      </c>
      <c r="G48" s="174">
        <f t="shared" ref="G48:Z48" si="31">SUM(G49:G52)</f>
        <v>662990.29</v>
      </c>
      <c r="H48" s="174">
        <f t="shared" si="31"/>
        <v>46000.31</v>
      </c>
      <c r="I48" s="174">
        <f t="shared" si="31"/>
        <v>3702599.87</v>
      </c>
      <c r="J48" s="174">
        <f t="shared" si="31"/>
        <v>584046.15</v>
      </c>
      <c r="K48" s="174">
        <f t="shared" si="31"/>
        <v>1044</v>
      </c>
      <c r="L48" s="174">
        <f t="shared" si="31"/>
        <v>152587.78000000003</v>
      </c>
      <c r="M48" s="174">
        <f t="shared" si="31"/>
        <v>982180.41</v>
      </c>
      <c r="N48" s="174">
        <f t="shared" si="31"/>
        <v>78141.700000000012</v>
      </c>
      <c r="O48" s="174">
        <f t="shared" si="31"/>
        <v>49727.4</v>
      </c>
      <c r="P48" s="174">
        <f t="shared" si="31"/>
        <v>715826.39</v>
      </c>
      <c r="Q48" s="174">
        <f t="shared" si="31"/>
        <v>23863.41</v>
      </c>
      <c r="R48" s="174">
        <f t="shared" si="31"/>
        <v>521356.91</v>
      </c>
      <c r="S48" s="174">
        <f t="shared" si="31"/>
        <v>0</v>
      </c>
      <c r="T48" s="174">
        <f t="shared" si="31"/>
        <v>0</v>
      </c>
      <c r="U48" s="174">
        <f t="shared" si="31"/>
        <v>173326.32</v>
      </c>
      <c r="V48" s="174">
        <f t="shared" si="31"/>
        <v>68436.799999999988</v>
      </c>
      <c r="W48" s="174">
        <f t="shared" si="31"/>
        <v>0</v>
      </c>
      <c r="X48" s="174">
        <f t="shared" si="31"/>
        <v>1374270.35</v>
      </c>
      <c r="Y48" s="174">
        <f t="shared" si="31"/>
        <v>9812.4</v>
      </c>
      <c r="Z48" s="174">
        <f t="shared" si="31"/>
        <v>13490</v>
      </c>
      <c r="AA48" s="334"/>
      <c r="AB48" s="325">
        <f>SUM(AB49:AB52)</f>
        <v>9226835.7700000014</v>
      </c>
      <c r="AC48" s="325">
        <f>SUM(AC49:AC52)</f>
        <v>-2044710.1599999985</v>
      </c>
      <c r="AD48" s="144"/>
      <c r="AE48" s="172" t="s">
        <v>135</v>
      </c>
      <c r="AF48" s="154" t="s">
        <v>155</v>
      </c>
      <c r="AG48" s="154">
        <v>9</v>
      </c>
      <c r="AH48" s="173">
        <v>70000</v>
      </c>
      <c r="AI48" s="146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</row>
    <row r="49" spans="1:46" s="2" customFormat="1" ht="24.95" customHeight="1" thickBot="1">
      <c r="A49" s="183"/>
      <c r="B49" s="132">
        <v>331</v>
      </c>
      <c r="C49" s="314" t="s">
        <v>20</v>
      </c>
      <c r="D49" s="315"/>
      <c r="E49" s="323"/>
      <c r="F49" s="329">
        <v>13848.3</v>
      </c>
      <c r="G49" s="201">
        <v>17232.23</v>
      </c>
      <c r="H49" s="201">
        <v>46000.31</v>
      </c>
      <c r="I49" s="201">
        <v>0</v>
      </c>
      <c r="J49" s="201">
        <v>24945.67</v>
      </c>
      <c r="K49" s="201">
        <v>1044</v>
      </c>
      <c r="L49" s="201">
        <v>0</v>
      </c>
      <c r="M49" s="201">
        <f>15107-310</f>
        <v>14797</v>
      </c>
      <c r="N49" s="201">
        <f>78141.35-77831</f>
        <v>310.35000000000582</v>
      </c>
      <c r="O49" s="201">
        <f>49727.4-25517</f>
        <v>24210.400000000001</v>
      </c>
      <c r="P49" s="201">
        <f>715826.39-701687</f>
        <v>14139.390000000014</v>
      </c>
      <c r="Q49" s="201">
        <v>23863.41</v>
      </c>
      <c r="R49" s="201">
        <v>10426.06</v>
      </c>
      <c r="S49" s="201">
        <v>0</v>
      </c>
      <c r="T49" s="201">
        <v>0</v>
      </c>
      <c r="U49" s="201">
        <v>7791</v>
      </c>
      <c r="V49" s="201">
        <f>68436.9-63497</f>
        <v>4939.8999999999942</v>
      </c>
      <c r="W49" s="201">
        <v>0</v>
      </c>
      <c r="X49" s="201">
        <v>2407.8200000000002</v>
      </c>
      <c r="Y49" s="201">
        <v>9812.4</v>
      </c>
      <c r="Z49" s="201">
        <v>13490</v>
      </c>
      <c r="AA49" s="330"/>
      <c r="AB49" s="286">
        <f>SUM(F49:$AA$49)</f>
        <v>229258.24000000002</v>
      </c>
      <c r="AC49" s="286">
        <f>+AB49-AH63</f>
        <v>-88638.75999999998</v>
      </c>
      <c r="AD49" s="183"/>
      <c r="AE49" s="206" t="s">
        <v>136</v>
      </c>
      <c r="AF49" s="207" t="s">
        <v>155</v>
      </c>
      <c r="AG49" s="207">
        <v>9</v>
      </c>
      <c r="AH49" s="208">
        <v>75555</v>
      </c>
      <c r="AI49" s="58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</row>
    <row r="50" spans="1:46" s="2" customFormat="1" ht="24.95" customHeight="1">
      <c r="A50" s="156"/>
      <c r="B50" s="145">
        <v>332</v>
      </c>
      <c r="C50" s="262" t="s">
        <v>21</v>
      </c>
      <c r="D50" s="263"/>
      <c r="E50" s="322"/>
      <c r="F50" s="327">
        <f>67134.98-13848</f>
        <v>53286.979999999996</v>
      </c>
      <c r="G50" s="163">
        <f>662990.06-17232</f>
        <v>645758.06000000006</v>
      </c>
      <c r="H50" s="163">
        <v>0</v>
      </c>
      <c r="I50" s="163">
        <v>3702599.87</v>
      </c>
      <c r="J50" s="163">
        <f>584046.48-24946</f>
        <v>559100.48</v>
      </c>
      <c r="K50" s="163">
        <v>0</v>
      </c>
      <c r="L50" s="163">
        <f>152587.7-18223</f>
        <v>134364.70000000001</v>
      </c>
      <c r="M50" s="163">
        <f>982490.41-15107</f>
        <v>967383.41</v>
      </c>
      <c r="N50" s="163">
        <v>77831.350000000006</v>
      </c>
      <c r="O50" s="163">
        <v>25517</v>
      </c>
      <c r="P50" s="163">
        <v>701687</v>
      </c>
      <c r="Q50" s="163">
        <v>0</v>
      </c>
      <c r="R50" s="163">
        <v>0</v>
      </c>
      <c r="S50" s="163">
        <v>0</v>
      </c>
      <c r="T50" s="163">
        <v>0</v>
      </c>
      <c r="U50" s="163">
        <f>173326.32-7791</f>
        <v>165535.32</v>
      </c>
      <c r="V50" s="163">
        <v>63496.9</v>
      </c>
      <c r="W50" s="163">
        <v>0</v>
      </c>
      <c r="X50" s="163">
        <v>1371862.53</v>
      </c>
      <c r="Y50" s="163">
        <v>0</v>
      </c>
      <c r="Z50" s="163">
        <v>0</v>
      </c>
      <c r="AA50" s="328"/>
      <c r="AB50" s="285">
        <f>SUM(F50:$AA$50)</f>
        <v>8468423.6000000015</v>
      </c>
      <c r="AC50" s="285">
        <f>+AB50-AH64</f>
        <v>-1956071.3999999985</v>
      </c>
      <c r="AD50" s="156"/>
      <c r="AE50" s="156" t="s">
        <v>173</v>
      </c>
      <c r="AF50" s="156" t="s">
        <v>155</v>
      </c>
      <c r="AG50" s="156">
        <v>11</v>
      </c>
      <c r="AH50" s="175">
        <v>973016</v>
      </c>
      <c r="AI50" s="14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</row>
    <row r="51" spans="1:46" s="2" customFormat="1" ht="24.95" customHeight="1">
      <c r="A51" s="183"/>
      <c r="B51" s="132">
        <v>333</v>
      </c>
      <c r="C51" s="314" t="s">
        <v>22</v>
      </c>
      <c r="D51" s="315"/>
      <c r="E51" s="323"/>
      <c r="F51" s="329">
        <v>0</v>
      </c>
      <c r="G51" s="201">
        <v>0</v>
      </c>
      <c r="H51" s="201">
        <v>0</v>
      </c>
      <c r="I51" s="201">
        <v>0</v>
      </c>
      <c r="J51" s="201">
        <v>0</v>
      </c>
      <c r="K51" s="201">
        <v>0</v>
      </c>
      <c r="L51" s="201">
        <v>18223.080000000002</v>
      </c>
      <c r="M51" s="201">
        <v>0</v>
      </c>
      <c r="N51" s="201">
        <v>0</v>
      </c>
      <c r="O51" s="201">
        <v>0</v>
      </c>
      <c r="P51" s="201">
        <v>0</v>
      </c>
      <c r="Q51" s="201">
        <v>0</v>
      </c>
      <c r="R51" s="201">
        <f>521356.85-10426</f>
        <v>510930.85</v>
      </c>
      <c r="S51" s="201">
        <v>0</v>
      </c>
      <c r="T51" s="201">
        <v>0</v>
      </c>
      <c r="U51" s="201">
        <v>0</v>
      </c>
      <c r="V51" s="201">
        <v>0</v>
      </c>
      <c r="W51" s="201">
        <v>0</v>
      </c>
      <c r="X51" s="201">
        <v>0</v>
      </c>
      <c r="Y51" s="201">
        <v>0</v>
      </c>
      <c r="Z51" s="201">
        <v>0</v>
      </c>
      <c r="AA51" s="330"/>
      <c r="AB51" s="286">
        <f>SUM(F51:$AA$51)</f>
        <v>529153.92999999993</v>
      </c>
      <c r="AC51" s="286">
        <v>0</v>
      </c>
      <c r="AD51" s="183"/>
      <c r="AE51" s="58" t="s">
        <v>137</v>
      </c>
      <c r="AF51" s="58">
        <v>313</v>
      </c>
      <c r="AG51" s="58">
        <v>9</v>
      </c>
      <c r="AH51" s="185">
        <v>100000</v>
      </c>
      <c r="AI51" s="58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</row>
    <row r="52" spans="1:46" s="2" customFormat="1" ht="24.95" customHeight="1" thickBot="1">
      <c r="A52" s="156"/>
      <c r="B52" s="145">
        <v>333</v>
      </c>
      <c r="C52" s="262" t="s">
        <v>228</v>
      </c>
      <c r="D52" s="263"/>
      <c r="E52" s="322">
        <v>316066</v>
      </c>
      <c r="F52" s="327">
        <v>0</v>
      </c>
      <c r="G52" s="163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163">
        <v>0</v>
      </c>
      <c r="S52" s="163">
        <v>0</v>
      </c>
      <c r="T52" s="163">
        <v>0</v>
      </c>
      <c r="U52" s="163">
        <v>0</v>
      </c>
      <c r="V52" s="163">
        <v>0</v>
      </c>
      <c r="W52" s="163">
        <v>0</v>
      </c>
      <c r="X52" s="163">
        <v>0</v>
      </c>
      <c r="Y52" s="163">
        <v>0</v>
      </c>
      <c r="Z52" s="163">
        <v>0</v>
      </c>
      <c r="AA52" s="328"/>
      <c r="AB52" s="285">
        <f>SUM(F$52:$AA52)</f>
        <v>0</v>
      </c>
      <c r="AC52" s="285">
        <v>0</v>
      </c>
      <c r="AD52" s="156"/>
      <c r="AE52" s="146"/>
      <c r="AF52" s="146"/>
      <c r="AG52" s="156"/>
      <c r="AH52" s="156"/>
      <c r="AI52" s="14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</row>
    <row r="53" spans="1:46" s="1" customFormat="1" ht="24.95" customHeight="1" thickBot="1">
      <c r="A53" s="131"/>
      <c r="B53" s="132"/>
      <c r="C53" s="316" t="s">
        <v>0</v>
      </c>
      <c r="D53" s="317"/>
      <c r="E53" s="324"/>
      <c r="F53" s="331">
        <f t="shared" ref="F53" si="32">SUM(F54:F58)</f>
        <v>27153.78</v>
      </c>
      <c r="G53" s="205">
        <f t="shared" ref="G53:Z53" si="33">SUM(G54:G58)</f>
        <v>21881.360000000001</v>
      </c>
      <c r="H53" s="205">
        <f t="shared" si="33"/>
        <v>364029.27</v>
      </c>
      <c r="I53" s="205">
        <f t="shared" si="33"/>
        <v>52523.55</v>
      </c>
      <c r="J53" s="205">
        <f t="shared" si="33"/>
        <v>385568.24</v>
      </c>
      <c r="K53" s="205">
        <f t="shared" si="33"/>
        <v>14147.43</v>
      </c>
      <c r="L53" s="205">
        <f t="shared" si="33"/>
        <v>60258.95</v>
      </c>
      <c r="M53" s="205">
        <f t="shared" si="33"/>
        <v>2443.39</v>
      </c>
      <c r="N53" s="205">
        <f t="shared" si="33"/>
        <v>31167.56</v>
      </c>
      <c r="O53" s="205">
        <f t="shared" si="33"/>
        <v>27460.879999999997</v>
      </c>
      <c r="P53" s="205">
        <f t="shared" si="33"/>
        <v>0</v>
      </c>
      <c r="Q53" s="205">
        <f t="shared" si="33"/>
        <v>72077.17</v>
      </c>
      <c r="R53" s="205">
        <f t="shared" si="33"/>
        <v>34162.789999999994</v>
      </c>
      <c r="S53" s="205">
        <f t="shared" si="33"/>
        <v>4983.32</v>
      </c>
      <c r="T53" s="205">
        <f t="shared" si="33"/>
        <v>2607.06</v>
      </c>
      <c r="U53" s="205">
        <f t="shared" si="33"/>
        <v>749050.63</v>
      </c>
      <c r="V53" s="205">
        <f t="shared" si="33"/>
        <v>61392.59</v>
      </c>
      <c r="W53" s="205">
        <f t="shared" si="33"/>
        <v>186.4</v>
      </c>
      <c r="X53" s="205">
        <f t="shared" si="33"/>
        <v>206.73000000000002</v>
      </c>
      <c r="Y53" s="205">
        <f t="shared" si="33"/>
        <v>813.08</v>
      </c>
      <c r="Z53" s="205">
        <f t="shared" si="33"/>
        <v>758094.52</v>
      </c>
      <c r="AA53" s="332"/>
      <c r="AB53" s="324">
        <f>SUM(AB54:AB58)</f>
        <v>2670208.6999999997</v>
      </c>
      <c r="AC53" s="324">
        <f>SUM(AC54:AC58)</f>
        <v>-472036.30000000016</v>
      </c>
      <c r="AD53" s="131"/>
      <c r="AE53" s="209" t="s">
        <v>138</v>
      </c>
      <c r="AF53" s="210">
        <v>314</v>
      </c>
      <c r="AG53" s="210"/>
      <c r="AH53" s="211">
        <f>SUM(AH54:AH56)</f>
        <v>8472327</v>
      </c>
      <c r="AI53" s="58"/>
      <c r="AJ53" s="133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</row>
    <row r="54" spans="1:46" s="2" customFormat="1" ht="24.95" customHeight="1">
      <c r="A54" s="156"/>
      <c r="B54" s="145">
        <v>351</v>
      </c>
      <c r="C54" s="276" t="s">
        <v>26</v>
      </c>
      <c r="D54" s="277"/>
      <c r="E54" s="285"/>
      <c r="F54" s="291">
        <v>25742.73</v>
      </c>
      <c r="G54" s="165">
        <v>492.68</v>
      </c>
      <c r="H54" s="165">
        <v>363577.59</v>
      </c>
      <c r="I54" s="165">
        <v>51939.86</v>
      </c>
      <c r="J54" s="165">
        <v>381806.62</v>
      </c>
      <c r="K54" s="165">
        <v>10603</v>
      </c>
      <c r="L54" s="165">
        <v>45394.95</v>
      </c>
      <c r="M54" s="165">
        <v>0</v>
      </c>
      <c r="N54" s="165">
        <v>30525.42</v>
      </c>
      <c r="O54" s="165">
        <v>26604.01</v>
      </c>
      <c r="P54" s="165">
        <v>0</v>
      </c>
      <c r="Q54" s="165">
        <v>53931.63</v>
      </c>
      <c r="R54" s="165">
        <v>33122.239999999998</v>
      </c>
      <c r="S54" s="165">
        <v>0</v>
      </c>
      <c r="T54" s="165">
        <v>1205.3599999999999</v>
      </c>
      <c r="U54" s="165">
        <v>17219.3</v>
      </c>
      <c r="V54" s="165">
        <v>43612.6</v>
      </c>
      <c r="W54" s="165">
        <v>0</v>
      </c>
      <c r="X54" s="165">
        <v>177.4</v>
      </c>
      <c r="Y54" s="165">
        <v>0</v>
      </c>
      <c r="Z54" s="165">
        <v>0</v>
      </c>
      <c r="AA54" s="292"/>
      <c r="AB54" s="285">
        <f>SUM(F54:$AA$54)</f>
        <v>1085955.3899999999</v>
      </c>
      <c r="AC54" s="285">
        <f>+AB54-AH65</f>
        <v>-90603.610000000102</v>
      </c>
      <c r="AD54" s="156"/>
      <c r="AE54" s="172" t="s">
        <v>139</v>
      </c>
      <c r="AF54" s="154" t="s">
        <v>155</v>
      </c>
      <c r="AG54" s="154">
        <v>9</v>
      </c>
      <c r="AH54" s="173">
        <v>733099</v>
      </c>
      <c r="AI54" s="14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</row>
    <row r="55" spans="1:46" s="2" customFormat="1" ht="24.95" customHeight="1">
      <c r="A55" s="183"/>
      <c r="B55" s="132">
        <v>352</v>
      </c>
      <c r="C55" s="278" t="s">
        <v>27</v>
      </c>
      <c r="D55" s="279"/>
      <c r="E55" s="286"/>
      <c r="F55" s="293">
        <v>62.05</v>
      </c>
      <c r="G55" s="60">
        <f>19441.25+26.43</f>
        <v>19467.68</v>
      </c>
      <c r="H55" s="60">
        <v>32.130000000000003</v>
      </c>
      <c r="I55" s="60">
        <v>24.69</v>
      </c>
      <c r="J55" s="60">
        <v>0</v>
      </c>
      <c r="K55" s="60">
        <v>29.96</v>
      </c>
      <c r="L55" s="60">
        <v>14686.25</v>
      </c>
      <c r="M55" s="60">
        <v>44.99</v>
      </c>
      <c r="N55" s="60">
        <v>7.49</v>
      </c>
      <c r="O55" s="60">
        <v>36.770000000000003</v>
      </c>
      <c r="P55" s="60">
        <v>0</v>
      </c>
      <c r="Q55" s="60">
        <f>14842.5+10.34+8.6</f>
        <v>14861.44</v>
      </c>
      <c r="R55" s="60">
        <v>5.7</v>
      </c>
      <c r="S55" s="60">
        <v>14.54</v>
      </c>
      <c r="T55" s="60">
        <v>5.7</v>
      </c>
      <c r="U55" s="60">
        <f>730960+10.63</f>
        <v>730970.63</v>
      </c>
      <c r="V55" s="60">
        <f>16272.5+7.49</f>
        <v>16279.99</v>
      </c>
      <c r="W55" s="60">
        <v>0</v>
      </c>
      <c r="X55" s="60">
        <v>29.33</v>
      </c>
      <c r="Y55" s="60">
        <v>14.98</v>
      </c>
      <c r="Z55" s="60">
        <f>629310.72+12.13</f>
        <v>629322.85</v>
      </c>
      <c r="AA55" s="294"/>
      <c r="AB55" s="286">
        <f>SUM(F55:$AA$55)</f>
        <v>1425897.17</v>
      </c>
      <c r="AC55" s="286">
        <f>+AB55-AH68-AH69-AH70</f>
        <v>-505372.83000000007</v>
      </c>
      <c r="AD55" s="212"/>
      <c r="AE55" s="202" t="s">
        <v>140</v>
      </c>
      <c r="AF55" s="203" t="s">
        <v>155</v>
      </c>
      <c r="AG55" s="203">
        <v>9</v>
      </c>
      <c r="AH55" s="204">
        <v>2019725</v>
      </c>
      <c r="AI55" s="58"/>
      <c r="AJ55" s="21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</row>
    <row r="56" spans="1:46" s="2" customFormat="1" ht="24.95" customHeight="1" thickBot="1">
      <c r="A56" s="156"/>
      <c r="B56" s="145">
        <v>353</v>
      </c>
      <c r="C56" s="276" t="s">
        <v>28</v>
      </c>
      <c r="D56" s="277"/>
      <c r="E56" s="285"/>
      <c r="F56" s="291">
        <v>1349</v>
      </c>
      <c r="G56" s="165">
        <v>1921</v>
      </c>
      <c r="H56" s="165">
        <f>187+232.55</f>
        <v>419.55</v>
      </c>
      <c r="I56" s="165">
        <f>355+204</f>
        <v>559</v>
      </c>
      <c r="J56" s="165">
        <f>1483.08+2278.54</f>
        <v>3761.62</v>
      </c>
      <c r="K56" s="165">
        <f>3129.57+384.9</f>
        <v>3514.4700000000003</v>
      </c>
      <c r="L56" s="165">
        <v>177.75</v>
      </c>
      <c r="M56" s="165">
        <f>1866.2+532.2</f>
        <v>2398.4</v>
      </c>
      <c r="N56" s="165">
        <f>335.6+299.05</f>
        <v>634.65000000000009</v>
      </c>
      <c r="O56" s="165">
        <f>56+764.1</f>
        <v>820.1</v>
      </c>
      <c r="P56" s="165">
        <v>0</v>
      </c>
      <c r="Q56" s="165">
        <f>2731.05+4000+553.05-4000</f>
        <v>3284.1000000000004</v>
      </c>
      <c r="R56" s="165">
        <f>90+944.85</f>
        <v>1034.8499999999999</v>
      </c>
      <c r="S56" s="165">
        <f>4260+708.78</f>
        <v>4968.78</v>
      </c>
      <c r="T56" s="165">
        <f>175+1221</f>
        <v>1396</v>
      </c>
      <c r="U56" s="165">
        <v>860.7</v>
      </c>
      <c r="V56" s="165">
        <v>1500</v>
      </c>
      <c r="W56" s="165">
        <f>173.21+13.19</f>
        <v>186.4</v>
      </c>
      <c r="X56" s="165">
        <v>0</v>
      </c>
      <c r="Y56" s="165">
        <v>798.1</v>
      </c>
      <c r="Z56" s="165">
        <f>127271.67+1500</f>
        <v>128771.67</v>
      </c>
      <c r="AA56" s="292"/>
      <c r="AB56" s="285">
        <f>SUM(F56:$AA$56)</f>
        <v>158356.13999999998</v>
      </c>
      <c r="AC56" s="285">
        <f>+AB56-AH70</f>
        <v>123940.13999999998</v>
      </c>
      <c r="AD56" s="156"/>
      <c r="AE56" s="176" t="s">
        <v>141</v>
      </c>
      <c r="AF56" s="177" t="s">
        <v>155</v>
      </c>
      <c r="AG56" s="177">
        <v>9</v>
      </c>
      <c r="AH56" s="178">
        <v>5719503</v>
      </c>
      <c r="AI56" s="146"/>
      <c r="AJ56" s="158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</row>
    <row r="57" spans="1:46" s="2" customFormat="1" ht="24.95" customHeight="1">
      <c r="A57" s="183"/>
      <c r="B57" s="132">
        <v>360</v>
      </c>
      <c r="C57" s="278" t="s">
        <v>29</v>
      </c>
      <c r="D57" s="279"/>
      <c r="E57" s="286"/>
      <c r="F57" s="293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294"/>
      <c r="AB57" s="286">
        <f>SUM(F57:$AA$57)</f>
        <v>0</v>
      </c>
      <c r="AC57" s="286">
        <v>0</v>
      </c>
      <c r="AD57" s="183"/>
      <c r="AE57" s="183" t="s">
        <v>142</v>
      </c>
      <c r="AF57" s="183">
        <v>321</v>
      </c>
      <c r="AG57" s="183">
        <v>9</v>
      </c>
      <c r="AH57" s="185">
        <v>300000</v>
      </c>
      <c r="AI57" s="58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</row>
    <row r="58" spans="1:46" s="2" customFormat="1" ht="24.95" customHeight="1" thickBot="1">
      <c r="A58" s="156"/>
      <c r="B58" s="145">
        <v>370</v>
      </c>
      <c r="C58" s="320" t="s">
        <v>30</v>
      </c>
      <c r="D58" s="321"/>
      <c r="E58" s="326"/>
      <c r="F58" s="335">
        <v>0</v>
      </c>
      <c r="G58" s="336">
        <v>0</v>
      </c>
      <c r="H58" s="336">
        <v>0</v>
      </c>
      <c r="I58" s="336">
        <v>0</v>
      </c>
      <c r="J58" s="336">
        <v>0</v>
      </c>
      <c r="K58" s="336">
        <v>0</v>
      </c>
      <c r="L58" s="336">
        <v>0</v>
      </c>
      <c r="M58" s="336">
        <v>0</v>
      </c>
      <c r="N58" s="336">
        <v>0</v>
      </c>
      <c r="O58" s="336">
        <v>0</v>
      </c>
      <c r="P58" s="336">
        <v>0</v>
      </c>
      <c r="Q58" s="336">
        <v>0</v>
      </c>
      <c r="R58" s="336">
        <v>0</v>
      </c>
      <c r="S58" s="336">
        <v>0</v>
      </c>
      <c r="T58" s="336">
        <v>0</v>
      </c>
      <c r="U58" s="336">
        <v>0</v>
      </c>
      <c r="V58" s="336">
        <v>0</v>
      </c>
      <c r="W58" s="336">
        <v>0</v>
      </c>
      <c r="X58" s="336">
        <v>0</v>
      </c>
      <c r="Y58" s="336">
        <v>0</v>
      </c>
      <c r="Z58" s="336">
        <v>0</v>
      </c>
      <c r="AA58" s="337"/>
      <c r="AB58" s="326">
        <f>SUM(F58:$AA$58)</f>
        <v>0</v>
      </c>
      <c r="AC58" s="326">
        <f>+AB58-AH71</f>
        <v>0</v>
      </c>
      <c r="AD58" s="156"/>
      <c r="AE58" s="156" t="s">
        <v>174</v>
      </c>
      <c r="AF58" s="156">
        <v>352</v>
      </c>
      <c r="AG58" s="156">
        <v>13</v>
      </c>
      <c r="AH58" s="158">
        <v>1065099</v>
      </c>
      <c r="AI58" s="14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</row>
    <row r="59" spans="1:46" s="1" customFormat="1" ht="24.95" customHeight="1" thickTop="1" thickBot="1">
      <c r="B59" s="59"/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131"/>
      <c r="AE59" s="209" t="s">
        <v>143</v>
      </c>
      <c r="AF59" s="210">
        <v>322</v>
      </c>
      <c r="AG59" s="210"/>
      <c r="AH59" s="211">
        <f>SUM(AH60:AH61)</f>
        <v>628992</v>
      </c>
      <c r="AI59" s="58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</row>
    <row r="60" spans="1:46" s="1" customFormat="1" ht="24.95" customHeight="1" thickBot="1">
      <c r="B60" s="59"/>
      <c r="C60" s="5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144"/>
      <c r="AE60" s="172" t="s">
        <v>144</v>
      </c>
      <c r="AF60" s="154" t="s">
        <v>155</v>
      </c>
      <c r="AG60" s="154">
        <v>13</v>
      </c>
      <c r="AH60" s="173">
        <v>237618</v>
      </c>
      <c r="AI60" s="146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</row>
    <row r="61" spans="1:46" s="1" customFormat="1" ht="24.95" customHeight="1" thickTop="1" thickBot="1">
      <c r="A61" s="131"/>
      <c r="B61" s="132"/>
      <c r="C61" s="338" t="s">
        <v>10</v>
      </c>
      <c r="D61" s="339"/>
      <c r="E61" s="234" t="str">
        <f>+E1</f>
        <v>Total</v>
      </c>
      <c r="F61" s="350">
        <f t="shared" ref="F61" si="34">+F1</f>
        <v>42614</v>
      </c>
      <c r="G61" s="351">
        <f t="shared" ref="G61:AA61" si="35">+G1</f>
        <v>42615</v>
      </c>
      <c r="H61" s="351">
        <f t="shared" si="35"/>
        <v>42618</v>
      </c>
      <c r="I61" s="351">
        <f t="shared" si="35"/>
        <v>42619</v>
      </c>
      <c r="J61" s="351">
        <f t="shared" si="35"/>
        <v>42621</v>
      </c>
      <c r="K61" s="351">
        <f t="shared" si="35"/>
        <v>42622</v>
      </c>
      <c r="L61" s="351">
        <f t="shared" si="35"/>
        <v>42625</v>
      </c>
      <c r="M61" s="351">
        <f t="shared" si="35"/>
        <v>42626</v>
      </c>
      <c r="N61" s="351">
        <f t="shared" si="35"/>
        <v>42627</v>
      </c>
      <c r="O61" s="351">
        <f t="shared" si="35"/>
        <v>42628</v>
      </c>
      <c r="P61" s="351">
        <f t="shared" si="35"/>
        <v>42629</v>
      </c>
      <c r="Q61" s="351">
        <f t="shared" si="35"/>
        <v>42632</v>
      </c>
      <c r="R61" s="351">
        <f t="shared" si="35"/>
        <v>42633</v>
      </c>
      <c r="S61" s="351">
        <f t="shared" si="35"/>
        <v>42634</v>
      </c>
      <c r="T61" s="351">
        <f t="shared" si="35"/>
        <v>42635</v>
      </c>
      <c r="U61" s="351">
        <f t="shared" si="35"/>
        <v>42636</v>
      </c>
      <c r="V61" s="351">
        <f t="shared" si="35"/>
        <v>42639</v>
      </c>
      <c r="W61" s="351">
        <f t="shared" si="35"/>
        <v>42640</v>
      </c>
      <c r="X61" s="351">
        <f t="shared" si="35"/>
        <v>42641</v>
      </c>
      <c r="Y61" s="351">
        <f t="shared" si="35"/>
        <v>42642</v>
      </c>
      <c r="Z61" s="351">
        <f t="shared" si="35"/>
        <v>42643</v>
      </c>
      <c r="AA61" s="239">
        <f t="shared" si="35"/>
        <v>0</v>
      </c>
      <c r="AB61" s="234" t="str">
        <f>+AB1</f>
        <v>Total</v>
      </c>
      <c r="AC61" s="234" t="str">
        <f>+AC1</f>
        <v>Total</v>
      </c>
      <c r="AD61" s="131"/>
      <c r="AE61" s="206" t="s">
        <v>145</v>
      </c>
      <c r="AF61" s="207" t="s">
        <v>155</v>
      </c>
      <c r="AG61" s="207">
        <v>13</v>
      </c>
      <c r="AH61" s="208">
        <v>391374</v>
      </c>
      <c r="AI61" s="58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</row>
    <row r="62" spans="1:46" s="1" customFormat="1" ht="24.95" customHeight="1" thickBot="1">
      <c r="A62" s="144"/>
      <c r="B62" s="145"/>
      <c r="C62" s="226">
        <f>+C2</f>
        <v>42614</v>
      </c>
      <c r="D62" s="340"/>
      <c r="E62" s="235"/>
      <c r="F62" s="240" t="str">
        <f t="shared" ref="F62:G63" si="36">+F2</f>
        <v>qui</v>
      </c>
      <c r="G62" s="241" t="str">
        <f t="shared" ref="G62:AA63" si="37">+G2</f>
        <v>sex</v>
      </c>
      <c r="H62" s="241" t="str">
        <f t="shared" si="37"/>
        <v>seg</v>
      </c>
      <c r="I62" s="241" t="str">
        <f t="shared" si="37"/>
        <v>ter</v>
      </c>
      <c r="J62" s="241" t="str">
        <f t="shared" si="37"/>
        <v>qui</v>
      </c>
      <c r="K62" s="241" t="str">
        <f t="shared" si="37"/>
        <v>sex</v>
      </c>
      <c r="L62" s="241" t="str">
        <f t="shared" si="37"/>
        <v>seg</v>
      </c>
      <c r="M62" s="241" t="str">
        <f t="shared" si="37"/>
        <v>ter</v>
      </c>
      <c r="N62" s="241" t="str">
        <f t="shared" si="37"/>
        <v>qua</v>
      </c>
      <c r="O62" s="241" t="str">
        <f t="shared" si="37"/>
        <v>qui</v>
      </c>
      <c r="P62" s="241" t="str">
        <f t="shared" si="37"/>
        <v>sex</v>
      </c>
      <c r="Q62" s="241" t="str">
        <f t="shared" si="37"/>
        <v>seg</v>
      </c>
      <c r="R62" s="241" t="str">
        <f t="shared" si="37"/>
        <v>ter</v>
      </c>
      <c r="S62" s="241" t="str">
        <f t="shared" si="37"/>
        <v>qua</v>
      </c>
      <c r="T62" s="241" t="str">
        <f t="shared" si="37"/>
        <v>qui</v>
      </c>
      <c r="U62" s="241" t="str">
        <f t="shared" si="37"/>
        <v>sex</v>
      </c>
      <c r="V62" s="241" t="str">
        <f t="shared" si="37"/>
        <v>seg</v>
      </c>
      <c r="W62" s="241" t="str">
        <f t="shared" si="37"/>
        <v>ter</v>
      </c>
      <c r="X62" s="241" t="str">
        <f t="shared" si="37"/>
        <v>qua</v>
      </c>
      <c r="Y62" s="241" t="str">
        <f t="shared" si="37"/>
        <v>qui</v>
      </c>
      <c r="Z62" s="241" t="str">
        <f t="shared" si="37"/>
        <v>sex</v>
      </c>
      <c r="AA62" s="242">
        <f t="shared" si="37"/>
        <v>0</v>
      </c>
      <c r="AB62" s="235"/>
      <c r="AC62" s="235" t="str">
        <f t="shared" ref="AC62" si="38">+AC2</f>
        <v>Orçado</v>
      </c>
      <c r="AD62" s="144"/>
      <c r="AE62" s="169" t="s">
        <v>146</v>
      </c>
      <c r="AF62" s="170"/>
      <c r="AG62" s="170"/>
      <c r="AH62" s="171">
        <f>SUM(AH63:AH64)</f>
        <v>10742392</v>
      </c>
      <c r="AI62" s="146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</row>
    <row r="63" spans="1:46" s="2" customFormat="1" ht="24.95" customHeight="1" thickBot="1">
      <c r="A63" s="183"/>
      <c r="B63" s="132"/>
      <c r="C63" s="341"/>
      <c r="D63" s="342"/>
      <c r="E63" s="236">
        <f>+E3</f>
        <v>42583</v>
      </c>
      <c r="F63" s="243" t="str">
        <f t="shared" si="36"/>
        <v>Real</v>
      </c>
      <c r="G63" s="244" t="str">
        <f t="shared" si="36"/>
        <v>Real</v>
      </c>
      <c r="H63" s="244" t="str">
        <f t="shared" si="37"/>
        <v>Real</v>
      </c>
      <c r="I63" s="244" t="str">
        <f t="shared" si="37"/>
        <v>Real</v>
      </c>
      <c r="J63" s="244" t="str">
        <f t="shared" si="37"/>
        <v>Real</v>
      </c>
      <c r="K63" s="244" t="str">
        <f t="shared" si="37"/>
        <v>Real</v>
      </c>
      <c r="L63" s="244" t="str">
        <f t="shared" si="37"/>
        <v>Real</v>
      </c>
      <c r="M63" s="244" t="str">
        <f t="shared" si="37"/>
        <v>Real</v>
      </c>
      <c r="N63" s="244" t="str">
        <f t="shared" si="37"/>
        <v>Real</v>
      </c>
      <c r="O63" s="244" t="str">
        <f t="shared" si="37"/>
        <v>Real</v>
      </c>
      <c r="P63" s="244" t="str">
        <f t="shared" si="37"/>
        <v>Real</v>
      </c>
      <c r="Q63" s="244" t="str">
        <f t="shared" si="37"/>
        <v>Real</v>
      </c>
      <c r="R63" s="244" t="str">
        <f t="shared" si="37"/>
        <v>Real</v>
      </c>
      <c r="S63" s="244" t="str">
        <f t="shared" si="37"/>
        <v>Real</v>
      </c>
      <c r="T63" s="244" t="str">
        <f t="shared" si="37"/>
        <v>Real</v>
      </c>
      <c r="U63" s="244" t="str">
        <f t="shared" si="37"/>
        <v>Real</v>
      </c>
      <c r="V63" s="244" t="str">
        <f t="shared" ref="V63:AA63" si="39">+V3</f>
        <v>Real</v>
      </c>
      <c r="W63" s="244" t="str">
        <f t="shared" si="39"/>
        <v>Real</v>
      </c>
      <c r="X63" s="244" t="str">
        <f t="shared" si="39"/>
        <v>Real</v>
      </c>
      <c r="Y63" s="244" t="str">
        <f t="shared" si="39"/>
        <v>Real</v>
      </c>
      <c r="Z63" s="244" t="str">
        <f t="shared" si="39"/>
        <v>Real</v>
      </c>
      <c r="AA63" s="245">
        <f t="shared" si="39"/>
        <v>0</v>
      </c>
      <c r="AB63" s="236">
        <f t="shared" ref="AB63" si="40">+AB3</f>
        <v>42614</v>
      </c>
      <c r="AC63" s="236">
        <f t="shared" ref="AC63" si="41">+AC3</f>
        <v>42614</v>
      </c>
      <c r="AD63" s="131"/>
      <c r="AE63" s="214" t="s">
        <v>147</v>
      </c>
      <c r="AF63" s="213">
        <v>331</v>
      </c>
      <c r="AG63" s="183">
        <v>12</v>
      </c>
      <c r="AH63" s="204">
        <v>317897</v>
      </c>
      <c r="AI63" s="58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</row>
    <row r="64" spans="1:46" s="1" customFormat="1" ht="24.95" customHeight="1" thickTop="1" thickBot="1">
      <c r="A64" s="144"/>
      <c r="B64" s="145"/>
      <c r="C64" s="230" t="s">
        <v>78</v>
      </c>
      <c r="D64" s="231"/>
      <c r="E64" s="252"/>
      <c r="F64" s="246">
        <f>+E65</f>
        <v>330539.70999999763</v>
      </c>
      <c r="G64" s="247">
        <f t="shared" ref="G64" si="42">+F65</f>
        <v>330560.04999999766</v>
      </c>
      <c r="H64" s="247">
        <f t="shared" ref="H64" si="43">+G65</f>
        <v>330642.82999999769</v>
      </c>
      <c r="I64" s="247">
        <f t="shared" ref="I64" si="44">+H65</f>
        <v>330863.5299999977</v>
      </c>
      <c r="J64" s="247">
        <f t="shared" ref="J64" si="45">+I65</f>
        <v>330053.56999999774</v>
      </c>
      <c r="K64" s="247">
        <f t="shared" ref="K64" si="46">+J65</f>
        <v>317601.33999999776</v>
      </c>
      <c r="L64" s="247">
        <f t="shared" ref="L64" si="47">+K65</f>
        <v>317793.80999999773</v>
      </c>
      <c r="M64" s="247">
        <f t="shared" ref="M64" si="48">+L65</f>
        <v>317793.80999999773</v>
      </c>
      <c r="N64" s="247">
        <f t="shared" ref="N64" si="49">+M65</f>
        <v>317793.80999999773</v>
      </c>
      <c r="O64" s="247">
        <f t="shared" ref="O64" si="50">+N65</f>
        <v>317596.04999999772</v>
      </c>
      <c r="P64" s="247">
        <f t="shared" ref="P64" si="51">+O65</f>
        <v>317596.04999999772</v>
      </c>
      <c r="Q64" s="247">
        <f t="shared" ref="Q64" si="52">+P65</f>
        <v>318260.4099999977</v>
      </c>
      <c r="R64" s="247">
        <f t="shared" ref="R64" si="53">+Q65</f>
        <v>318503.80999999773</v>
      </c>
      <c r="S64" s="247">
        <f t="shared" ref="S64" si="54">+R65</f>
        <v>156876.69999999771</v>
      </c>
      <c r="T64" s="247">
        <f t="shared" ref="T64" si="55">+S65</f>
        <v>156947.72999999771</v>
      </c>
      <c r="U64" s="247">
        <f t="shared" ref="U64" si="56">+T65</f>
        <v>157023.2499999977</v>
      </c>
      <c r="V64" s="247">
        <f t="shared" ref="V64" si="57">+U65</f>
        <v>157111.47999999771</v>
      </c>
      <c r="W64" s="247">
        <f t="shared" ref="W64" si="58">+V65</f>
        <v>157269.9099999977</v>
      </c>
      <c r="X64" s="247">
        <f t="shared" ref="X64" si="59">+W65</f>
        <v>157360.19999999771</v>
      </c>
      <c r="Y64" s="247">
        <f t="shared" ref="Y64" si="60">+X65</f>
        <v>3001285.0099999979</v>
      </c>
      <c r="Z64" s="247">
        <f t="shared" ref="Z64" si="61">+Y65</f>
        <v>353232.1699999976</v>
      </c>
      <c r="AA64" s="248">
        <f t="shared" ref="AA64" si="62">+Z65</f>
        <v>351266.01999999757</v>
      </c>
      <c r="AB64" s="252">
        <f>+F64</f>
        <v>330539.70999999763</v>
      </c>
      <c r="AC64" s="252"/>
      <c r="AD64" s="144"/>
      <c r="AE64" s="176" t="s">
        <v>148</v>
      </c>
      <c r="AF64" s="177">
        <v>332</v>
      </c>
      <c r="AG64" s="177">
        <v>15</v>
      </c>
      <c r="AH64" s="178">
        <v>10424495</v>
      </c>
      <c r="AI64" s="146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</row>
    <row r="65" spans="1:46" s="1" customFormat="1" ht="24.95" customHeight="1" thickBot="1">
      <c r="A65" s="131"/>
      <c r="B65" s="132"/>
      <c r="C65" s="232" t="s">
        <v>79</v>
      </c>
      <c r="D65" s="233"/>
      <c r="E65" s="253">
        <v>330539.70999999763</v>
      </c>
      <c r="F65" s="249">
        <f>+F64+F67-F71</f>
        <v>330560.04999999766</v>
      </c>
      <c r="G65" s="250">
        <f t="shared" ref="G65:AA65" si="63">+G64+G67-G71</f>
        <v>330642.82999999769</v>
      </c>
      <c r="H65" s="250">
        <f t="shared" si="63"/>
        <v>330863.5299999977</v>
      </c>
      <c r="I65" s="250">
        <f t="shared" si="63"/>
        <v>330053.56999999774</v>
      </c>
      <c r="J65" s="250">
        <f t="shared" si="63"/>
        <v>317601.33999999776</v>
      </c>
      <c r="K65" s="250">
        <f t="shared" si="63"/>
        <v>317793.80999999773</v>
      </c>
      <c r="L65" s="250">
        <f t="shared" si="63"/>
        <v>317793.80999999773</v>
      </c>
      <c r="M65" s="250">
        <f t="shared" si="63"/>
        <v>317793.80999999773</v>
      </c>
      <c r="N65" s="250">
        <f t="shared" si="63"/>
        <v>317596.04999999772</v>
      </c>
      <c r="O65" s="250">
        <f t="shared" si="63"/>
        <v>317596.04999999772</v>
      </c>
      <c r="P65" s="250">
        <f t="shared" si="63"/>
        <v>318260.4099999977</v>
      </c>
      <c r="Q65" s="250">
        <f t="shared" si="63"/>
        <v>318503.80999999773</v>
      </c>
      <c r="R65" s="250">
        <f t="shared" si="63"/>
        <v>156876.69999999771</v>
      </c>
      <c r="S65" s="250">
        <f t="shared" si="63"/>
        <v>156947.72999999771</v>
      </c>
      <c r="T65" s="250">
        <f t="shared" si="63"/>
        <v>157023.2499999977</v>
      </c>
      <c r="U65" s="250">
        <f t="shared" si="63"/>
        <v>157111.47999999771</v>
      </c>
      <c r="V65" s="250">
        <f t="shared" si="63"/>
        <v>157269.9099999977</v>
      </c>
      <c r="W65" s="250">
        <f t="shared" si="63"/>
        <v>157360.19999999771</v>
      </c>
      <c r="X65" s="250">
        <f t="shared" si="63"/>
        <v>3001285.0099999979</v>
      </c>
      <c r="Y65" s="250">
        <f t="shared" si="63"/>
        <v>353232.1699999976</v>
      </c>
      <c r="Z65" s="250">
        <f t="shared" si="63"/>
        <v>351266.01999999757</v>
      </c>
      <c r="AA65" s="251">
        <f t="shared" si="63"/>
        <v>351266.01999999757</v>
      </c>
      <c r="AB65" s="253">
        <f t="shared" ref="AB65:AC65" si="64">+AB64+AB67-AB71</f>
        <v>351266.01999999769</v>
      </c>
      <c r="AC65" s="253">
        <f t="shared" si="64"/>
        <v>20476.569999999949</v>
      </c>
      <c r="AD65" s="131"/>
      <c r="AE65" s="209" t="s">
        <v>149</v>
      </c>
      <c r="AF65" s="210">
        <v>351</v>
      </c>
      <c r="AG65" s="210">
        <v>13</v>
      </c>
      <c r="AH65" s="211">
        <f>SUM(AH66:AH67)</f>
        <v>1176559</v>
      </c>
      <c r="AI65" s="58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</row>
    <row r="66" spans="1:46" s="1" customFormat="1" ht="24.95" customHeight="1" thickTop="1" thickBot="1">
      <c r="B66" s="59"/>
      <c r="C66" s="37"/>
      <c r="D66" s="37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52"/>
      <c r="AC66" s="52"/>
      <c r="AD66" s="144"/>
      <c r="AE66" s="172" t="s">
        <v>150</v>
      </c>
      <c r="AF66" s="154" t="s">
        <v>155</v>
      </c>
      <c r="AG66" s="154">
        <v>13</v>
      </c>
      <c r="AH66" s="173">
        <v>746118</v>
      </c>
      <c r="AI66" s="146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</row>
    <row r="67" spans="1:46" s="1" customFormat="1" ht="24.95" customHeight="1" thickTop="1" thickBot="1">
      <c r="A67" s="131"/>
      <c r="B67" s="132"/>
      <c r="C67" s="274" t="s">
        <v>6</v>
      </c>
      <c r="D67" s="275"/>
      <c r="E67" s="284"/>
      <c r="F67" s="288">
        <f>SUM(F68:F69)</f>
        <v>20.34</v>
      </c>
      <c r="G67" s="289">
        <f t="shared" ref="G67:Z67" si="65">SUM(G68:G69)</f>
        <v>82.78</v>
      </c>
      <c r="H67" s="289">
        <f t="shared" si="65"/>
        <v>280.7</v>
      </c>
      <c r="I67" s="289">
        <f t="shared" si="65"/>
        <v>53.08</v>
      </c>
      <c r="J67" s="289">
        <f t="shared" si="65"/>
        <v>95.77</v>
      </c>
      <c r="K67" s="289">
        <f t="shared" si="65"/>
        <v>192.47</v>
      </c>
      <c r="L67" s="289">
        <f t="shared" si="65"/>
        <v>0</v>
      </c>
      <c r="M67" s="289">
        <f t="shared" si="65"/>
        <v>0</v>
      </c>
      <c r="N67" s="289">
        <f t="shared" si="65"/>
        <v>0</v>
      </c>
      <c r="O67" s="289">
        <f t="shared" si="65"/>
        <v>0</v>
      </c>
      <c r="P67" s="289">
        <f t="shared" si="65"/>
        <v>664.36</v>
      </c>
      <c r="Q67" s="289">
        <f t="shared" si="65"/>
        <v>243.4</v>
      </c>
      <c r="R67" s="289">
        <f t="shared" si="65"/>
        <v>424.85</v>
      </c>
      <c r="S67" s="289">
        <f t="shared" si="65"/>
        <v>71.03</v>
      </c>
      <c r="T67" s="289">
        <f t="shared" si="65"/>
        <v>75.52</v>
      </c>
      <c r="U67" s="289">
        <f t="shared" si="65"/>
        <v>88.23</v>
      </c>
      <c r="V67" s="289">
        <f t="shared" si="65"/>
        <v>158.43</v>
      </c>
      <c r="W67" s="289">
        <f t="shared" si="65"/>
        <v>90.29</v>
      </c>
      <c r="X67" s="289">
        <f t="shared" si="65"/>
        <v>2843924.81</v>
      </c>
      <c r="Y67" s="289">
        <f t="shared" si="65"/>
        <v>101.59</v>
      </c>
      <c r="Z67" s="289">
        <f t="shared" si="65"/>
        <v>13.49</v>
      </c>
      <c r="AA67" s="290"/>
      <c r="AB67" s="284">
        <f>SUM(AB68:AB69)</f>
        <v>2846581.14</v>
      </c>
      <c r="AC67" s="284">
        <f>SUM(AC68:AC69)</f>
        <v>254088.39999999991</v>
      </c>
      <c r="AD67" s="131"/>
      <c r="AE67" s="206" t="s">
        <v>151</v>
      </c>
      <c r="AF67" s="207" t="s">
        <v>155</v>
      </c>
      <c r="AG67" s="207">
        <v>13</v>
      </c>
      <c r="AH67" s="208">
        <v>430441</v>
      </c>
      <c r="AI67" s="58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</row>
    <row r="68" spans="1:46" s="2" customFormat="1" ht="24.95" customHeight="1">
      <c r="A68" s="156"/>
      <c r="B68" s="145"/>
      <c r="C68" s="276" t="s">
        <v>1</v>
      </c>
      <c r="D68" s="277"/>
      <c r="E68" s="285"/>
      <c r="F68" s="291">
        <v>20.34</v>
      </c>
      <c r="G68" s="165">
        <f>50+32.78</f>
        <v>82.78</v>
      </c>
      <c r="H68" s="165">
        <f>80.7+200</f>
        <v>280.7</v>
      </c>
      <c r="I68" s="165">
        <v>53.08</v>
      </c>
      <c r="J68" s="165">
        <v>95.77</v>
      </c>
      <c r="K68" s="165">
        <v>192.47</v>
      </c>
      <c r="L68" s="165">
        <v>0</v>
      </c>
      <c r="M68" s="165">
        <v>0</v>
      </c>
      <c r="N68" s="165">
        <v>0</v>
      </c>
      <c r="O68" s="165">
        <v>0</v>
      </c>
      <c r="P68" s="165">
        <v>664.36</v>
      </c>
      <c r="Q68" s="165">
        <v>243.4</v>
      </c>
      <c r="R68" s="165">
        <f>265.44+159.41</f>
        <v>424.85</v>
      </c>
      <c r="S68" s="165">
        <f>71.03</f>
        <v>71.03</v>
      </c>
      <c r="T68" s="165">
        <v>75.52</v>
      </c>
      <c r="U68" s="165">
        <v>88.23</v>
      </c>
      <c r="V68" s="165">
        <v>158.43</v>
      </c>
      <c r="W68" s="165">
        <v>90.29</v>
      </c>
      <c r="X68" s="165">
        <v>93.41</v>
      </c>
      <c r="Y68" s="165">
        <v>101.59</v>
      </c>
      <c r="Z68" s="165">
        <v>13.49</v>
      </c>
      <c r="AA68" s="292"/>
      <c r="AB68" s="322">
        <f>SUM(F68:$AA$68)</f>
        <v>2749.74</v>
      </c>
      <c r="AC68" s="322">
        <v>0</v>
      </c>
      <c r="AD68" s="156"/>
      <c r="AE68" s="146" t="s">
        <v>152</v>
      </c>
      <c r="AF68" s="146" t="s">
        <v>186</v>
      </c>
      <c r="AG68" s="146">
        <v>13</v>
      </c>
      <c r="AH68" s="147">
        <v>1065501</v>
      </c>
      <c r="AI68" s="14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</row>
    <row r="69" spans="1:46" s="2" customFormat="1" ht="24.95" customHeight="1" thickBot="1">
      <c r="A69" s="183"/>
      <c r="B69" s="132"/>
      <c r="C69" s="282" t="s">
        <v>57</v>
      </c>
      <c r="D69" s="283"/>
      <c r="E69" s="287"/>
      <c r="F69" s="295">
        <v>0</v>
      </c>
      <c r="G69" s="296">
        <v>0</v>
      </c>
      <c r="H69" s="296">
        <v>0</v>
      </c>
      <c r="I69" s="296">
        <v>0</v>
      </c>
      <c r="J69" s="296">
        <v>0</v>
      </c>
      <c r="K69" s="296">
        <v>0</v>
      </c>
      <c r="L69" s="296">
        <v>0</v>
      </c>
      <c r="M69" s="296">
        <v>0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  <c r="S69" s="296">
        <v>0</v>
      </c>
      <c r="T69" s="296">
        <v>0</v>
      </c>
      <c r="U69" s="296">
        <v>0</v>
      </c>
      <c r="V69" s="296">
        <v>0</v>
      </c>
      <c r="W69" s="296">
        <v>0</v>
      </c>
      <c r="X69" s="296">
        <v>2843831.4</v>
      </c>
      <c r="Y69" s="296">
        <v>0</v>
      </c>
      <c r="Z69" s="296">
        <v>0</v>
      </c>
      <c r="AA69" s="297"/>
      <c r="AB69" s="343">
        <f>SUM(F69:$AA$69)</f>
        <v>2843831.4</v>
      </c>
      <c r="AC69" s="343">
        <f>+AB69-AH73</f>
        <v>254088.39999999991</v>
      </c>
      <c r="AD69" s="183"/>
      <c r="AE69" s="58" t="s">
        <v>161</v>
      </c>
      <c r="AF69" s="58" t="s">
        <v>155</v>
      </c>
      <c r="AG69" s="58">
        <v>13</v>
      </c>
      <c r="AH69" s="185">
        <v>831353</v>
      </c>
      <c r="AI69" s="58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</row>
    <row r="70" spans="1:46" s="57" customFormat="1" ht="24.95" customHeight="1" thickTop="1" thickBot="1">
      <c r="B70" s="59"/>
      <c r="C70" s="137"/>
      <c r="D70" s="138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3"/>
      <c r="AC70" s="143"/>
      <c r="AD70" s="146"/>
      <c r="AE70" s="146" t="s">
        <v>153</v>
      </c>
      <c r="AF70" s="146">
        <v>353</v>
      </c>
      <c r="AG70" s="146">
        <v>13</v>
      </c>
      <c r="AH70" s="147">
        <v>34416</v>
      </c>
      <c r="AI70" s="146"/>
      <c r="AJ70" s="155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</row>
    <row r="71" spans="1:46" s="1" customFormat="1" ht="24.95" customHeight="1" thickTop="1" thickBot="1">
      <c r="A71" s="131"/>
      <c r="B71" s="132"/>
      <c r="C71" s="308" t="s">
        <v>5</v>
      </c>
      <c r="D71" s="309"/>
      <c r="E71" s="310"/>
      <c r="F71" s="311">
        <f>+F73</f>
        <v>0</v>
      </c>
      <c r="G71" s="312">
        <f t="shared" ref="G71:Z71" si="66">+G73</f>
        <v>0</v>
      </c>
      <c r="H71" s="312">
        <f t="shared" si="66"/>
        <v>60</v>
      </c>
      <c r="I71" s="312">
        <f t="shared" si="66"/>
        <v>863.04</v>
      </c>
      <c r="J71" s="312">
        <f t="shared" si="66"/>
        <v>12548</v>
      </c>
      <c r="K71" s="312">
        <f t="shared" si="66"/>
        <v>0</v>
      </c>
      <c r="L71" s="312">
        <f t="shared" si="66"/>
        <v>0</v>
      </c>
      <c r="M71" s="312">
        <f t="shared" si="66"/>
        <v>0</v>
      </c>
      <c r="N71" s="312">
        <f t="shared" si="66"/>
        <v>197.76</v>
      </c>
      <c r="O71" s="312">
        <f t="shared" si="66"/>
        <v>0</v>
      </c>
      <c r="P71" s="312">
        <f t="shared" si="66"/>
        <v>0</v>
      </c>
      <c r="Q71" s="312">
        <f t="shared" si="66"/>
        <v>0</v>
      </c>
      <c r="R71" s="312">
        <f t="shared" si="66"/>
        <v>162051.96</v>
      </c>
      <c r="S71" s="312">
        <f t="shared" si="66"/>
        <v>0</v>
      </c>
      <c r="T71" s="312">
        <f t="shared" si="66"/>
        <v>0</v>
      </c>
      <c r="U71" s="312">
        <f t="shared" si="66"/>
        <v>0</v>
      </c>
      <c r="V71" s="312">
        <f t="shared" si="66"/>
        <v>0</v>
      </c>
      <c r="W71" s="312">
        <f t="shared" si="66"/>
        <v>0</v>
      </c>
      <c r="X71" s="312">
        <f t="shared" si="66"/>
        <v>0</v>
      </c>
      <c r="Y71" s="312">
        <f t="shared" si="66"/>
        <v>2648154.4300000002</v>
      </c>
      <c r="Z71" s="312">
        <f t="shared" si="66"/>
        <v>1979.64</v>
      </c>
      <c r="AA71" s="313"/>
      <c r="AB71" s="310">
        <f t="shared" ref="AB71:AC71" si="67">+AB73</f>
        <v>2825854.83</v>
      </c>
      <c r="AC71" s="310">
        <f t="shared" si="67"/>
        <v>233611.82999999996</v>
      </c>
      <c r="AD71" s="131"/>
      <c r="AE71" s="58" t="s">
        <v>185</v>
      </c>
      <c r="AF71" s="183">
        <v>370</v>
      </c>
      <c r="AG71" s="183">
        <v>17</v>
      </c>
      <c r="AH71" s="133">
        <v>0</v>
      </c>
      <c r="AI71" s="58"/>
      <c r="AJ71" s="215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</row>
    <row r="72" spans="1:46" s="57" customFormat="1" ht="24.95" customHeight="1" thickTop="1" thickBot="1">
      <c r="B72" s="59"/>
      <c r="C72" s="137"/>
      <c r="D72" s="138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3"/>
      <c r="AC72" s="143"/>
      <c r="AD72" s="146"/>
      <c r="AE72" s="146"/>
      <c r="AF72" s="146"/>
      <c r="AG72" s="146"/>
      <c r="AH72" s="155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</row>
    <row r="73" spans="1:46" s="1" customFormat="1" ht="24.95" customHeight="1" thickTop="1">
      <c r="A73" s="131"/>
      <c r="B73" s="132"/>
      <c r="C73" s="274" t="s">
        <v>2</v>
      </c>
      <c r="D73" s="275"/>
      <c r="E73" s="284"/>
      <c r="F73" s="288">
        <f>SUM(F74:F76)</f>
        <v>0</v>
      </c>
      <c r="G73" s="289">
        <f t="shared" ref="G73:Z73" si="68">SUM(G74:G76)</f>
        <v>0</v>
      </c>
      <c r="H73" s="289">
        <f t="shared" si="68"/>
        <v>60</v>
      </c>
      <c r="I73" s="289">
        <f t="shared" si="68"/>
        <v>863.04</v>
      </c>
      <c r="J73" s="289">
        <f t="shared" si="68"/>
        <v>12548</v>
      </c>
      <c r="K73" s="289">
        <f t="shared" si="68"/>
        <v>0</v>
      </c>
      <c r="L73" s="289">
        <f t="shared" si="68"/>
        <v>0</v>
      </c>
      <c r="M73" s="289">
        <f t="shared" si="68"/>
        <v>0</v>
      </c>
      <c r="N73" s="289">
        <f t="shared" si="68"/>
        <v>197.76</v>
      </c>
      <c r="O73" s="289">
        <f t="shared" si="68"/>
        <v>0</v>
      </c>
      <c r="P73" s="289">
        <f t="shared" si="68"/>
        <v>0</v>
      </c>
      <c r="Q73" s="289">
        <f t="shared" si="68"/>
        <v>0</v>
      </c>
      <c r="R73" s="289">
        <f t="shared" si="68"/>
        <v>162051.96</v>
      </c>
      <c r="S73" s="289">
        <f t="shared" si="68"/>
        <v>0</v>
      </c>
      <c r="T73" s="289">
        <f t="shared" si="68"/>
        <v>0</v>
      </c>
      <c r="U73" s="289">
        <f t="shared" si="68"/>
        <v>0</v>
      </c>
      <c r="V73" s="289">
        <f t="shared" si="68"/>
        <v>0</v>
      </c>
      <c r="W73" s="289">
        <f t="shared" si="68"/>
        <v>0</v>
      </c>
      <c r="X73" s="289">
        <f t="shared" si="68"/>
        <v>0</v>
      </c>
      <c r="Y73" s="289">
        <f t="shared" si="68"/>
        <v>2648154.4300000002</v>
      </c>
      <c r="Z73" s="289">
        <f t="shared" si="68"/>
        <v>1979.64</v>
      </c>
      <c r="AA73" s="290"/>
      <c r="AB73" s="284">
        <f>SUM(AB74:AB76)</f>
        <v>2825854.83</v>
      </c>
      <c r="AC73" s="284">
        <f>SUM(AC74:AC76)</f>
        <v>233611.82999999996</v>
      </c>
      <c r="AD73" s="131"/>
      <c r="AE73" s="216" t="s">
        <v>154</v>
      </c>
      <c r="AF73" s="217" t="s">
        <v>128</v>
      </c>
      <c r="AG73" s="217">
        <v>1</v>
      </c>
      <c r="AH73" s="218">
        <v>2589743</v>
      </c>
      <c r="AI73" s="58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</row>
    <row r="74" spans="1:46" s="2" customFormat="1" ht="24.95" customHeight="1">
      <c r="A74" s="156"/>
      <c r="B74" s="145">
        <v>311</v>
      </c>
      <c r="C74" s="262" t="s">
        <v>3</v>
      </c>
      <c r="D74" s="263"/>
      <c r="E74" s="322"/>
      <c r="F74" s="327">
        <v>0</v>
      </c>
      <c r="G74" s="163">
        <v>0</v>
      </c>
      <c r="H74" s="163">
        <v>0</v>
      </c>
      <c r="I74" s="163">
        <v>0</v>
      </c>
      <c r="J74" s="163">
        <v>0</v>
      </c>
      <c r="K74" s="163">
        <v>0</v>
      </c>
      <c r="L74" s="163">
        <v>0</v>
      </c>
      <c r="M74" s="163">
        <v>0</v>
      </c>
      <c r="N74" s="163">
        <v>197.76</v>
      </c>
      <c r="O74" s="163">
        <v>0</v>
      </c>
      <c r="P74" s="163">
        <v>0</v>
      </c>
      <c r="Q74" s="163">
        <v>0</v>
      </c>
      <c r="R74" s="163">
        <v>0</v>
      </c>
      <c r="S74" s="163">
        <v>0</v>
      </c>
      <c r="T74" s="163">
        <v>0</v>
      </c>
      <c r="U74" s="163">
        <v>0</v>
      </c>
      <c r="V74" s="163">
        <v>0</v>
      </c>
      <c r="W74" s="163">
        <v>0</v>
      </c>
      <c r="X74" s="163">
        <v>0</v>
      </c>
      <c r="Y74" s="163">
        <v>2648154.4300000002</v>
      </c>
      <c r="Z74" s="163">
        <v>0</v>
      </c>
      <c r="AA74" s="328"/>
      <c r="AB74" s="322">
        <f>SUM(F74:$AA$74)</f>
        <v>2648352.19</v>
      </c>
      <c r="AC74" s="322">
        <f>+AB74-AH74</f>
        <v>191428.18999999994</v>
      </c>
      <c r="AD74" s="156"/>
      <c r="AE74" s="172" t="s">
        <v>3</v>
      </c>
      <c r="AF74" s="154">
        <v>311</v>
      </c>
      <c r="AG74" s="154">
        <v>9</v>
      </c>
      <c r="AH74" s="173">
        <v>2456924</v>
      </c>
      <c r="AI74" s="14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</row>
    <row r="75" spans="1:46" s="2" customFormat="1" ht="24.95" customHeight="1" thickBot="1">
      <c r="A75" s="183"/>
      <c r="B75" s="132">
        <v>312</v>
      </c>
      <c r="C75" s="314" t="s">
        <v>60</v>
      </c>
      <c r="D75" s="315"/>
      <c r="E75" s="323"/>
      <c r="F75" s="329">
        <v>0</v>
      </c>
      <c r="G75" s="201">
        <v>0</v>
      </c>
      <c r="H75" s="201">
        <v>60</v>
      </c>
      <c r="I75" s="201">
        <v>863.04</v>
      </c>
      <c r="J75" s="201">
        <v>12548</v>
      </c>
      <c r="K75" s="201">
        <v>0</v>
      </c>
      <c r="L75" s="201">
        <v>0</v>
      </c>
      <c r="M75" s="201">
        <v>0</v>
      </c>
      <c r="N75" s="201">
        <v>0</v>
      </c>
      <c r="O75" s="201">
        <v>0</v>
      </c>
      <c r="P75" s="201">
        <v>0</v>
      </c>
      <c r="Q75" s="201">
        <v>0</v>
      </c>
      <c r="R75" s="201">
        <v>162051.96</v>
      </c>
      <c r="S75" s="201">
        <v>0</v>
      </c>
      <c r="T75" s="201">
        <v>0</v>
      </c>
      <c r="U75" s="201">
        <v>0</v>
      </c>
      <c r="V75" s="201">
        <v>0</v>
      </c>
      <c r="W75" s="201">
        <v>0</v>
      </c>
      <c r="X75" s="201">
        <v>0</v>
      </c>
      <c r="Y75" s="201">
        <v>0</v>
      </c>
      <c r="Z75" s="201">
        <v>1979.64</v>
      </c>
      <c r="AA75" s="330"/>
      <c r="AB75" s="323">
        <f>SUM(F75:$AA$75)</f>
        <v>177502.64</v>
      </c>
      <c r="AC75" s="323">
        <f>+AB75-AH75</f>
        <v>42183.640000000014</v>
      </c>
      <c r="AD75" s="212"/>
      <c r="AE75" s="206" t="s">
        <v>141</v>
      </c>
      <c r="AF75" s="207">
        <v>312</v>
      </c>
      <c r="AG75" s="207">
        <v>9</v>
      </c>
      <c r="AH75" s="208">
        <v>135319</v>
      </c>
      <c r="AI75" s="58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</row>
    <row r="76" spans="1:46" s="2" customFormat="1" ht="24.95" customHeight="1" thickBot="1">
      <c r="A76" s="156"/>
      <c r="B76" s="145">
        <v>312</v>
      </c>
      <c r="C76" s="344" t="s">
        <v>4</v>
      </c>
      <c r="D76" s="345"/>
      <c r="E76" s="346"/>
      <c r="F76" s="347">
        <v>0</v>
      </c>
      <c r="G76" s="348">
        <v>0</v>
      </c>
      <c r="H76" s="348">
        <v>0</v>
      </c>
      <c r="I76" s="348">
        <v>0</v>
      </c>
      <c r="J76" s="348">
        <v>0</v>
      </c>
      <c r="K76" s="348">
        <v>0</v>
      </c>
      <c r="L76" s="348">
        <v>0</v>
      </c>
      <c r="M76" s="348">
        <v>0</v>
      </c>
      <c r="N76" s="348">
        <v>0</v>
      </c>
      <c r="O76" s="348">
        <v>0</v>
      </c>
      <c r="P76" s="348">
        <v>0</v>
      </c>
      <c r="Q76" s="348">
        <v>0</v>
      </c>
      <c r="R76" s="348">
        <v>0</v>
      </c>
      <c r="S76" s="348">
        <v>0</v>
      </c>
      <c r="T76" s="348">
        <v>0</v>
      </c>
      <c r="U76" s="348">
        <v>0</v>
      </c>
      <c r="V76" s="348">
        <v>0</v>
      </c>
      <c r="W76" s="348">
        <v>0</v>
      </c>
      <c r="X76" s="348">
        <v>0</v>
      </c>
      <c r="Y76" s="348">
        <v>0</v>
      </c>
      <c r="Z76" s="348">
        <v>0</v>
      </c>
      <c r="AA76" s="349"/>
      <c r="AB76" s="346">
        <f>SUM(F76:$AA$76)</f>
        <v>0</v>
      </c>
      <c r="AC76" s="346">
        <v>0</v>
      </c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</row>
    <row r="77" spans="1:46" s="2" customFormat="1" ht="24.95" customHeight="1" thickTop="1">
      <c r="A77" s="183"/>
      <c r="B77" s="132"/>
      <c r="C77" s="219">
        <f ca="1">NOW()</f>
        <v>42656.690791782406</v>
      </c>
      <c r="D77" s="220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183"/>
      <c r="AE77" s="58"/>
      <c r="AF77" s="58"/>
      <c r="AG77" s="58"/>
      <c r="AH77" s="58"/>
      <c r="AI77" s="58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</row>
    <row r="78" spans="1:46" s="2" customFormat="1" ht="20.100000000000001" customHeight="1">
      <c r="A78" s="156"/>
      <c r="B78" s="145"/>
      <c r="C78" s="179"/>
      <c r="D78" s="180"/>
      <c r="E78" s="181"/>
      <c r="F78" s="181"/>
      <c r="G78" s="181"/>
      <c r="H78" s="181"/>
      <c r="I78" s="181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1"/>
      <c r="AC78" s="181"/>
      <c r="AD78" s="156"/>
      <c r="AE78" s="146"/>
      <c r="AF78" s="146"/>
      <c r="AG78" s="146"/>
      <c r="AH78" s="146"/>
      <c r="AI78" s="14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</row>
    <row r="79" spans="1:46">
      <c r="A79" s="183"/>
      <c r="B79" s="132"/>
      <c r="C79" s="222"/>
      <c r="D79" s="223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 t="s">
        <v>260</v>
      </c>
      <c r="Y79" s="221"/>
      <c r="Z79" s="221"/>
      <c r="AA79" s="221"/>
      <c r="AB79" s="221"/>
      <c r="AC79" s="221"/>
      <c r="AD79" s="183"/>
      <c r="AE79" s="58"/>
      <c r="AF79" s="58"/>
      <c r="AG79" s="58"/>
      <c r="AH79" s="58"/>
      <c r="AI79" s="58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</row>
    <row r="80" spans="1:46">
      <c r="A80" s="156"/>
      <c r="B80" s="145"/>
      <c r="C80" s="179"/>
      <c r="D80" s="180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56"/>
      <c r="AE80" s="146"/>
      <c r="AF80" s="146"/>
      <c r="AG80" s="146"/>
      <c r="AH80" s="146"/>
      <c r="AI80" s="14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</row>
    <row r="81" spans="3:10">
      <c r="J81" s="54"/>
    </row>
    <row r="82" spans="3:10"/>
    <row r="83" spans="3:10"/>
    <row r="84" spans="3:10"/>
    <row r="85" spans="3:10"/>
    <row r="86" spans="3:10"/>
    <row r="87" spans="3:10"/>
    <row r="88" spans="3:10"/>
    <row r="89" spans="3:10"/>
    <row r="90" spans="3:10">
      <c r="C90" s="22"/>
      <c r="D90" s="3"/>
    </row>
    <row r="91" spans="3:10">
      <c r="C91" s="22"/>
      <c r="D91" s="3"/>
    </row>
    <row r="92" spans="3:10">
      <c r="C92" s="22"/>
      <c r="D92" s="3"/>
    </row>
    <row r="93" spans="3:10">
      <c r="C93" s="22"/>
      <c r="D93" s="3"/>
    </row>
    <row r="94" spans="3:10">
      <c r="C94" s="22"/>
      <c r="D94" s="3"/>
    </row>
    <row r="95" spans="3:10">
      <c r="C95" s="22"/>
      <c r="D95" s="3"/>
    </row>
    <row r="96" spans="3:10">
      <c r="C96" s="22"/>
      <c r="D96" s="3"/>
    </row>
    <row r="97" spans="3:4">
      <c r="C97" s="22"/>
      <c r="D97" s="3"/>
    </row>
    <row r="98" spans="3:4">
      <c r="C98" s="22"/>
      <c r="D98" s="3"/>
    </row>
    <row r="99" spans="3:4">
      <c r="C99" s="22"/>
      <c r="D99" s="3"/>
    </row>
    <row r="100" spans="3:4">
      <c r="C100" s="22"/>
      <c r="D100" s="3"/>
    </row>
    <row r="101" spans="3:4">
      <c r="C101" s="22"/>
      <c r="D101" s="3"/>
    </row>
    <row r="102" spans="3:4">
      <c r="C102" s="22"/>
      <c r="D102" s="3"/>
    </row>
    <row r="103" spans="3:4">
      <c r="C103" s="22"/>
      <c r="D103" s="3"/>
    </row>
    <row r="104" spans="3:4">
      <c r="C104" s="22"/>
      <c r="D104" s="3"/>
    </row>
    <row r="105" spans="3:4">
      <c r="C105" s="22"/>
      <c r="D105" s="3"/>
    </row>
    <row r="106" spans="3:4">
      <c r="C106" s="22"/>
      <c r="D106" s="3"/>
    </row>
    <row r="107" spans="3:4">
      <c r="C107" s="22"/>
      <c r="D107" s="3"/>
    </row>
    <row r="108" spans="3:4">
      <c r="C108" s="22"/>
      <c r="D108" s="3"/>
    </row>
    <row r="109" spans="3:4">
      <c r="C109" s="22"/>
      <c r="D109" s="3"/>
    </row>
    <row r="110" spans="3:4">
      <c r="C110" s="22"/>
      <c r="D110" s="3"/>
    </row>
    <row r="111" spans="3:4">
      <c r="C111" s="22"/>
      <c r="D111" s="3"/>
    </row>
    <row r="112" spans="3:4">
      <c r="C112" s="22"/>
      <c r="D112" s="3"/>
    </row>
    <row r="113"/>
  </sheetData>
  <autoFilter ref="A1:A113">
    <filterColumn colId="0"/>
  </autoFilter>
  <pageMargins left="0.19685039370078741" right="0.19685039370078741" top="0" bottom="0" header="0" footer="0"/>
  <pageSetup paperSize="8" scale="42" orientation="landscape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N107"/>
  <sheetViews>
    <sheetView showGridLines="0" zoomScale="80" zoomScaleNormal="80" workbookViewId="0">
      <pane xSplit="4" ySplit="6" topLeftCell="T33" activePane="bottomRight" state="frozen"/>
      <selection pane="topRight" activeCell="E1" sqref="E1"/>
      <selection pane="bottomLeft" activeCell="A7" sqref="A7"/>
      <selection pane="bottomRight" activeCell="AB38" sqref="AB38"/>
    </sheetView>
  </sheetViews>
  <sheetFormatPr defaultColWidth="9" defaultRowHeight="18.75"/>
  <cols>
    <col min="1" max="1" width="4" style="61" customWidth="1"/>
    <col min="2" max="2" width="9" style="64"/>
    <col min="3" max="3" width="24.7109375" style="64" customWidth="1"/>
    <col min="4" max="4" width="42.7109375" style="64" customWidth="1"/>
    <col min="5" max="26" width="18.7109375" style="64" customWidth="1"/>
    <col min="27" max="27" width="18.7109375" style="64" hidden="1" customWidth="1"/>
    <col min="28" max="28" width="18.7109375" style="64" customWidth="1"/>
    <col min="29" max="29" width="18.7109375" style="64" hidden="1" customWidth="1"/>
    <col min="30" max="30" width="9" style="64" customWidth="1"/>
    <col min="31" max="32" width="15.85546875" style="64" hidden="1" customWidth="1"/>
    <col min="33" max="33" width="15.85546875" style="107" hidden="1" customWidth="1"/>
    <col min="34" max="34" width="18.140625" style="64" hidden="1" customWidth="1"/>
    <col min="35" max="35" width="2.85546875" style="4" hidden="1" customWidth="1"/>
    <col min="36" max="36" width="18.140625" style="64" hidden="1" customWidth="1"/>
    <col min="37" max="40" width="9" style="64" hidden="1" customWidth="1"/>
    <col min="41" max="50" width="9" style="64" customWidth="1"/>
    <col min="51" max="16384" width="9" style="64"/>
  </cols>
  <sheetData>
    <row r="1" spans="1:38" ht="24.95" customHeight="1" thickTop="1">
      <c r="A1" s="134"/>
      <c r="B1" s="355"/>
      <c r="C1" s="224" t="s">
        <v>233</v>
      </c>
      <c r="D1" s="367" t="s">
        <v>232</v>
      </c>
      <c r="E1" s="372" t="s">
        <v>14</v>
      </c>
      <c r="F1" s="350">
        <v>42614</v>
      </c>
      <c r="G1" s="351">
        <v>42615</v>
      </c>
      <c r="H1" s="351">
        <v>42618</v>
      </c>
      <c r="I1" s="351">
        <v>42619</v>
      </c>
      <c r="J1" s="351">
        <v>42621</v>
      </c>
      <c r="K1" s="351">
        <v>42622</v>
      </c>
      <c r="L1" s="351">
        <v>42625</v>
      </c>
      <c r="M1" s="351">
        <v>42626</v>
      </c>
      <c r="N1" s="351">
        <v>42627</v>
      </c>
      <c r="O1" s="351">
        <v>42628</v>
      </c>
      <c r="P1" s="351">
        <v>42629</v>
      </c>
      <c r="Q1" s="351">
        <v>42632</v>
      </c>
      <c r="R1" s="351">
        <v>42633</v>
      </c>
      <c r="S1" s="351">
        <v>42634</v>
      </c>
      <c r="T1" s="351">
        <v>42635</v>
      </c>
      <c r="U1" s="351">
        <v>42636</v>
      </c>
      <c r="V1" s="351">
        <v>42639</v>
      </c>
      <c r="W1" s="351">
        <v>42640</v>
      </c>
      <c r="X1" s="351">
        <v>42641</v>
      </c>
      <c r="Y1" s="351">
        <v>42642</v>
      </c>
      <c r="Z1" s="351">
        <v>42643</v>
      </c>
      <c r="AA1" s="352"/>
      <c r="AB1" s="372" t="s">
        <v>14</v>
      </c>
      <c r="AC1" s="372" t="str">
        <f>+AB1</f>
        <v>Total</v>
      </c>
      <c r="AD1" s="1"/>
      <c r="AE1" s="1"/>
      <c r="AF1" s="1"/>
      <c r="AG1" s="51"/>
      <c r="AH1" s="63"/>
      <c r="AJ1" s="1"/>
      <c r="AK1" s="1"/>
      <c r="AL1" s="1"/>
    </row>
    <row r="2" spans="1:38" ht="24.95" customHeight="1">
      <c r="A2" s="360"/>
      <c r="B2" s="361"/>
      <c r="C2" s="368">
        <v>42614</v>
      </c>
      <c r="D2" s="369"/>
      <c r="E2" s="373" t="s">
        <v>50</v>
      </c>
      <c r="F2" s="240" t="str">
        <f t="shared" ref="F2:G2" si="0">TEXT(F1,"ddd")</f>
        <v>qui</v>
      </c>
      <c r="G2" s="241" t="str">
        <f t="shared" si="0"/>
        <v>sex</v>
      </c>
      <c r="H2" s="241" t="str">
        <f t="shared" ref="H2:Z2" si="1">TEXT(H1,"ddd")</f>
        <v>seg</v>
      </c>
      <c r="I2" s="241" t="str">
        <f t="shared" si="1"/>
        <v>ter</v>
      </c>
      <c r="J2" s="241" t="str">
        <f t="shared" si="1"/>
        <v>qui</v>
      </c>
      <c r="K2" s="241" t="str">
        <f t="shared" si="1"/>
        <v>sex</v>
      </c>
      <c r="L2" s="241" t="str">
        <f t="shared" si="1"/>
        <v>seg</v>
      </c>
      <c r="M2" s="241" t="str">
        <f t="shared" si="1"/>
        <v>ter</v>
      </c>
      <c r="N2" s="241" t="str">
        <f t="shared" si="1"/>
        <v>qua</v>
      </c>
      <c r="O2" s="241" t="str">
        <f t="shared" si="1"/>
        <v>qui</v>
      </c>
      <c r="P2" s="241" t="str">
        <f t="shared" si="1"/>
        <v>sex</v>
      </c>
      <c r="Q2" s="241" t="str">
        <f t="shared" si="1"/>
        <v>seg</v>
      </c>
      <c r="R2" s="241" t="str">
        <f t="shared" si="1"/>
        <v>ter</v>
      </c>
      <c r="S2" s="241" t="str">
        <f t="shared" si="1"/>
        <v>qua</v>
      </c>
      <c r="T2" s="241" t="str">
        <f t="shared" si="1"/>
        <v>qui</v>
      </c>
      <c r="U2" s="241" t="str">
        <f t="shared" si="1"/>
        <v>sex</v>
      </c>
      <c r="V2" s="241" t="str">
        <f t="shared" si="1"/>
        <v>seg</v>
      </c>
      <c r="W2" s="241" t="str">
        <f t="shared" si="1"/>
        <v>ter</v>
      </c>
      <c r="X2" s="241" t="str">
        <f t="shared" si="1"/>
        <v>qua</v>
      </c>
      <c r="Y2" s="241" t="str">
        <f t="shared" si="1"/>
        <v>qui</v>
      </c>
      <c r="Z2" s="241" t="str">
        <f t="shared" si="1"/>
        <v>sex</v>
      </c>
      <c r="AA2" s="242"/>
      <c r="AB2" s="373" t="s">
        <v>50</v>
      </c>
      <c r="AC2" s="373" t="s">
        <v>51</v>
      </c>
      <c r="AD2" s="1"/>
      <c r="AE2" s="1"/>
      <c r="AF2" s="1"/>
      <c r="AG2" s="51"/>
      <c r="AH2" s="63"/>
      <c r="AJ2" s="1"/>
      <c r="AK2" s="1"/>
      <c r="AL2" s="1"/>
    </row>
    <row r="3" spans="1:38" ht="24.95" customHeight="1" thickBot="1">
      <c r="A3" s="356"/>
      <c r="B3" s="355"/>
      <c r="C3" s="370"/>
      <c r="D3" s="371"/>
      <c r="E3" s="374">
        <v>42583</v>
      </c>
      <c r="F3" s="243" t="s">
        <v>258</v>
      </c>
      <c r="G3" s="244" t="s">
        <v>258</v>
      </c>
      <c r="H3" s="244" t="s">
        <v>258</v>
      </c>
      <c r="I3" s="244" t="s">
        <v>258</v>
      </c>
      <c r="J3" s="244" t="s">
        <v>258</v>
      </c>
      <c r="K3" s="244" t="s">
        <v>258</v>
      </c>
      <c r="L3" s="244" t="s">
        <v>258</v>
      </c>
      <c r="M3" s="244" t="s">
        <v>258</v>
      </c>
      <c r="N3" s="244" t="s">
        <v>258</v>
      </c>
      <c r="O3" s="244" t="s">
        <v>258</v>
      </c>
      <c r="P3" s="244" t="s">
        <v>258</v>
      </c>
      <c r="Q3" s="244" t="s">
        <v>258</v>
      </c>
      <c r="R3" s="244" t="s">
        <v>258</v>
      </c>
      <c r="S3" s="244" t="s">
        <v>258</v>
      </c>
      <c r="T3" s="244" t="s">
        <v>258</v>
      </c>
      <c r="U3" s="244" t="s">
        <v>258</v>
      </c>
      <c r="V3" s="244" t="s">
        <v>258</v>
      </c>
      <c r="W3" s="244" t="s">
        <v>258</v>
      </c>
      <c r="X3" s="244" t="s">
        <v>258</v>
      </c>
      <c r="Y3" s="244" t="s">
        <v>258</v>
      </c>
      <c r="Z3" s="244" t="s">
        <v>258</v>
      </c>
      <c r="AA3" s="245"/>
      <c r="AB3" s="375">
        <f>+C2</f>
        <v>42614</v>
      </c>
      <c r="AC3" s="374">
        <f>+C2</f>
        <v>42614</v>
      </c>
      <c r="AD3" s="2"/>
      <c r="AE3" s="2"/>
      <c r="AF3" s="2"/>
      <c r="AG3" s="66"/>
      <c r="AH3" s="67"/>
      <c r="AJ3" s="2"/>
      <c r="AK3" s="2"/>
      <c r="AL3" s="2"/>
    </row>
    <row r="4" spans="1:38" ht="24.95" customHeight="1" thickTop="1">
      <c r="A4" s="362"/>
      <c r="B4" s="361"/>
      <c r="C4" s="376" t="s">
        <v>37</v>
      </c>
      <c r="D4" s="377"/>
      <c r="E4" s="392"/>
      <c r="F4" s="402">
        <f>+E5</f>
        <v>7512922.2373496294</v>
      </c>
      <c r="G4" s="247">
        <f t="shared" ref="G4" si="2">+F5</f>
        <v>5029365.5673496313</v>
      </c>
      <c r="H4" s="247">
        <f>+G5</f>
        <v>4659623.3673495948</v>
      </c>
      <c r="I4" s="247">
        <f t="shared" ref="I4" si="3">+H5</f>
        <v>5469004.2073495984</v>
      </c>
      <c r="J4" s="247">
        <f>+I5</f>
        <v>8027745.2473495957</v>
      </c>
      <c r="K4" s="247">
        <f t="shared" ref="K4" si="4">+J5</f>
        <v>6907705.2273495998</v>
      </c>
      <c r="L4" s="247">
        <f>+K5</f>
        <v>7046440.8973496053</v>
      </c>
      <c r="M4" s="247">
        <f t="shared" ref="M4" si="5">+L5</f>
        <v>5575895.5573496055</v>
      </c>
      <c r="N4" s="247">
        <f t="shared" ref="N4" si="6">+M5</f>
        <v>6784893.2773496043</v>
      </c>
      <c r="O4" s="247">
        <f t="shared" ref="O4" si="7">+N5</f>
        <v>4912821.6073496044</v>
      </c>
      <c r="P4" s="247">
        <f t="shared" ref="P4" si="8">+O5</f>
        <v>5058251.0873496057</v>
      </c>
      <c r="Q4" s="247">
        <f>+P5</f>
        <v>5254634.6473496044</v>
      </c>
      <c r="R4" s="247">
        <f t="shared" ref="R4" si="9">+Q5</f>
        <v>5063125.0173496008</v>
      </c>
      <c r="S4" s="247">
        <f t="shared" ref="S4" si="10">+R5</f>
        <v>7985658.1673496049</v>
      </c>
      <c r="T4" s="247">
        <f t="shared" ref="T4" si="11">+S5</f>
        <v>6299176.5773496069</v>
      </c>
      <c r="U4" s="247">
        <f t="shared" ref="U4" si="12">+T5</f>
        <v>7571350.7573496029</v>
      </c>
      <c r="V4" s="247">
        <f>+U5</f>
        <v>6539855.6173496023</v>
      </c>
      <c r="W4" s="247">
        <f t="shared" ref="W4" si="13">+V5</f>
        <v>7440573.3273495957</v>
      </c>
      <c r="X4" s="247">
        <f t="shared" ref="X4" si="14">+W5</f>
        <v>10285348.817349594</v>
      </c>
      <c r="Y4" s="247">
        <f t="shared" ref="Y4" si="15">+X5</f>
        <v>6953437.2373495921</v>
      </c>
      <c r="Z4" s="247">
        <f t="shared" ref="Z4" si="16">+Y5</f>
        <v>5401113.3040654436</v>
      </c>
      <c r="AA4" s="248"/>
      <c r="AB4" s="392">
        <f>+F4</f>
        <v>7512922.2373496294</v>
      </c>
      <c r="AC4" s="392"/>
      <c r="AD4" s="2"/>
      <c r="AE4" s="2"/>
      <c r="AF4" s="2"/>
      <c r="AG4" s="66"/>
      <c r="AH4" s="67"/>
      <c r="AJ4" s="2"/>
      <c r="AK4" s="2"/>
      <c r="AL4" s="2"/>
    </row>
    <row r="5" spans="1:38" ht="24.95" customHeight="1">
      <c r="A5" s="134"/>
      <c r="B5" s="355"/>
      <c r="C5" s="378" t="s">
        <v>38</v>
      </c>
      <c r="D5" s="379"/>
      <c r="E5" s="393">
        <v>7512922.2373496294</v>
      </c>
      <c r="F5" s="403">
        <f t="shared" ref="F5:G5" si="17">+F4+F16+F21+F23-F63</f>
        <v>5029365.5673496313</v>
      </c>
      <c r="G5" s="353">
        <f t="shared" si="17"/>
        <v>4659623.3673495948</v>
      </c>
      <c r="H5" s="353">
        <f t="shared" ref="H5:Z5" si="18">+H4+H16+H21+H23-H63</f>
        <v>5469004.2073495984</v>
      </c>
      <c r="I5" s="353">
        <f t="shared" si="18"/>
        <v>8027745.2473495957</v>
      </c>
      <c r="J5" s="353">
        <f t="shared" si="18"/>
        <v>6907705.2273495998</v>
      </c>
      <c r="K5" s="353">
        <f t="shared" si="18"/>
        <v>7046440.8973496053</v>
      </c>
      <c r="L5" s="353">
        <f t="shared" si="18"/>
        <v>5575895.5573496055</v>
      </c>
      <c r="M5" s="353">
        <f t="shared" si="18"/>
        <v>6784893.2773496043</v>
      </c>
      <c r="N5" s="353">
        <f t="shared" si="18"/>
        <v>4912821.6073496044</v>
      </c>
      <c r="O5" s="353">
        <f t="shared" si="18"/>
        <v>5058251.0873496057</v>
      </c>
      <c r="P5" s="353">
        <f t="shared" si="18"/>
        <v>5254634.6473496044</v>
      </c>
      <c r="Q5" s="353">
        <f t="shared" si="18"/>
        <v>5063125.0173496008</v>
      </c>
      <c r="R5" s="353">
        <f t="shared" si="18"/>
        <v>7985658.1673496049</v>
      </c>
      <c r="S5" s="353">
        <f t="shared" si="18"/>
        <v>6299176.5773496069</v>
      </c>
      <c r="T5" s="353">
        <f t="shared" si="18"/>
        <v>7571350.7573496029</v>
      </c>
      <c r="U5" s="353">
        <f t="shared" si="18"/>
        <v>6539855.6173496023</v>
      </c>
      <c r="V5" s="353">
        <f t="shared" si="18"/>
        <v>7440573.3273495957</v>
      </c>
      <c r="W5" s="353">
        <f t="shared" si="18"/>
        <v>10285348.817349594</v>
      </c>
      <c r="X5" s="353">
        <f t="shared" si="18"/>
        <v>6953437.2373495921</v>
      </c>
      <c r="Y5" s="353">
        <f t="shared" si="18"/>
        <v>5401113.3040654436</v>
      </c>
      <c r="Z5" s="353">
        <f t="shared" si="18"/>
        <v>6271238.5440654457</v>
      </c>
      <c r="AA5" s="404"/>
      <c r="AB5" s="393">
        <f>+AB4+AB16+AB21+AB23-AB63-E21</f>
        <v>6271238.5440654755</v>
      </c>
      <c r="AC5" s="393"/>
      <c r="AD5" s="3"/>
      <c r="AE5" s="68"/>
      <c r="AF5" s="3"/>
      <c r="AG5" s="69"/>
      <c r="AH5" s="63"/>
      <c r="AJ5" s="3"/>
      <c r="AK5" s="3"/>
      <c r="AL5" s="3"/>
    </row>
    <row r="6" spans="1:38" ht="24.95" customHeight="1" thickBot="1">
      <c r="A6" s="362"/>
      <c r="B6" s="361"/>
      <c r="C6" s="344" t="s">
        <v>39</v>
      </c>
      <c r="D6" s="380"/>
      <c r="E6" s="394">
        <f>+E79</f>
        <v>-134561861</v>
      </c>
      <c r="F6" s="405">
        <f>+F79</f>
        <v>-155034692</v>
      </c>
      <c r="G6" s="406">
        <f t="shared" ref="G6" si="19">+G79</f>
        <v>-63970303</v>
      </c>
      <c r="H6" s="406">
        <f t="shared" ref="H6:Z6" si="20">+H79</f>
        <v>-75719240</v>
      </c>
      <c r="I6" s="406">
        <f t="shared" si="20"/>
        <v>-106272226</v>
      </c>
      <c r="J6" s="406">
        <f t="shared" si="20"/>
        <v>-113018506</v>
      </c>
      <c r="K6" s="406">
        <f t="shared" si="20"/>
        <v>-126287353</v>
      </c>
      <c r="L6" s="406">
        <f t="shared" si="20"/>
        <v>-136319909</v>
      </c>
      <c r="M6" s="406">
        <f t="shared" si="20"/>
        <v>-150660491</v>
      </c>
      <c r="N6" s="406">
        <f t="shared" si="20"/>
        <v>-154672976</v>
      </c>
      <c r="O6" s="406">
        <f t="shared" si="20"/>
        <v>-169705600</v>
      </c>
      <c r="P6" s="406">
        <f t="shared" si="20"/>
        <v>-197069481</v>
      </c>
      <c r="Q6" s="406">
        <f t="shared" si="20"/>
        <v>-163280358</v>
      </c>
      <c r="R6" s="406">
        <f t="shared" si="20"/>
        <v>-200066171</v>
      </c>
      <c r="S6" s="406">
        <f t="shared" si="20"/>
        <v>-209551268</v>
      </c>
      <c r="T6" s="406">
        <f t="shared" si="20"/>
        <v>-176000595</v>
      </c>
      <c r="U6" s="406">
        <f t="shared" si="20"/>
        <v>-187613069</v>
      </c>
      <c r="V6" s="406">
        <f t="shared" si="20"/>
        <v>-136755353</v>
      </c>
      <c r="W6" s="406">
        <f t="shared" si="20"/>
        <v>-141768134</v>
      </c>
      <c r="X6" s="406">
        <f t="shared" si="20"/>
        <v>-156433103</v>
      </c>
      <c r="Y6" s="406">
        <f t="shared" si="20"/>
        <v>-152500111</v>
      </c>
      <c r="Z6" s="406">
        <f t="shared" si="20"/>
        <v>-155931928</v>
      </c>
      <c r="AA6" s="407"/>
      <c r="AB6" s="422">
        <f>+Z6</f>
        <v>-155931928</v>
      </c>
      <c r="AC6" s="422"/>
      <c r="AD6" s="2"/>
      <c r="AE6" s="70"/>
      <c r="AF6" s="2"/>
      <c r="AG6" s="66"/>
      <c r="AH6" s="67"/>
      <c r="AJ6" s="2"/>
      <c r="AK6" s="2"/>
      <c r="AL6" s="2"/>
    </row>
    <row r="7" spans="1:38" ht="24.95" customHeight="1" thickTop="1" thickBot="1">
      <c r="A7" s="65"/>
      <c r="B7" s="62"/>
      <c r="C7" s="50"/>
      <c r="D7" s="4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71"/>
      <c r="AD7" s="2"/>
      <c r="AE7" s="2"/>
      <c r="AF7" s="2"/>
      <c r="AG7" s="66"/>
      <c r="AH7" s="67"/>
      <c r="AJ7" s="2"/>
      <c r="AK7" s="2"/>
      <c r="AL7" s="2"/>
    </row>
    <row r="8" spans="1:38" ht="24.95" customHeight="1" thickTop="1">
      <c r="A8" s="356"/>
      <c r="B8" s="355"/>
      <c r="C8" s="260"/>
      <c r="D8" s="261" t="s">
        <v>93</v>
      </c>
      <c r="E8" s="257"/>
      <c r="F8" s="266">
        <v>4.5999999999999996</v>
      </c>
      <c r="G8" s="267">
        <v>4.91</v>
      </c>
      <c r="H8" s="267">
        <f>5.19</f>
        <v>5.19</v>
      </c>
      <c r="I8" s="267">
        <f>5.48</f>
        <v>5.48</v>
      </c>
      <c r="J8" s="267">
        <v>5.77</v>
      </c>
      <c r="K8" s="267">
        <v>6.04</v>
      </c>
      <c r="L8" s="267">
        <v>6.33</v>
      </c>
      <c r="M8" s="267">
        <v>6.6</v>
      </c>
      <c r="N8" s="267">
        <v>0.3</v>
      </c>
      <c r="O8" s="267">
        <f>66943+0.6</f>
        <v>66943.600000000006</v>
      </c>
      <c r="P8" s="267">
        <f>0.91</f>
        <v>0.91</v>
      </c>
      <c r="Q8" s="267">
        <f>1.2</f>
        <v>1.2</v>
      </c>
      <c r="R8" s="267">
        <f>386106.21+8.08</f>
        <v>386114.29000000004</v>
      </c>
      <c r="S8" s="267">
        <v>8.4</v>
      </c>
      <c r="T8" s="267">
        <v>8.7200000000000006</v>
      </c>
      <c r="U8" s="267">
        <v>9.01</v>
      </c>
      <c r="V8" s="267">
        <v>9.3000000000000007</v>
      </c>
      <c r="W8" s="267">
        <v>9.6</v>
      </c>
      <c r="X8" s="267">
        <v>9.89</v>
      </c>
      <c r="Y8" s="267">
        <v>10.16</v>
      </c>
      <c r="Z8" s="267">
        <v>10.45</v>
      </c>
      <c r="AA8" s="268"/>
      <c r="AB8" s="257">
        <f>+Z8</f>
        <v>10.45</v>
      </c>
      <c r="AC8" s="423"/>
      <c r="AD8" s="2"/>
      <c r="AE8" s="2"/>
      <c r="AF8" s="2"/>
      <c r="AG8" s="66"/>
      <c r="AH8" s="67"/>
      <c r="AJ8" s="2"/>
      <c r="AK8" s="2"/>
      <c r="AL8" s="2"/>
    </row>
    <row r="9" spans="1:38" ht="24.95" customHeight="1">
      <c r="A9" s="362"/>
      <c r="B9" s="361"/>
      <c r="C9" s="262"/>
      <c r="D9" s="263" t="s">
        <v>106</v>
      </c>
      <c r="E9" s="258"/>
      <c r="F9" s="269">
        <v>137221.63</v>
      </c>
      <c r="G9" s="157">
        <v>21787.35</v>
      </c>
      <c r="H9" s="157">
        <v>86892.54</v>
      </c>
      <c r="I9" s="157">
        <v>8486.2800000000007</v>
      </c>
      <c r="J9" s="157">
        <v>43046.15</v>
      </c>
      <c r="K9" s="157">
        <v>6408.71</v>
      </c>
      <c r="L9" s="157">
        <v>42008.86</v>
      </c>
      <c r="M9" s="157">
        <v>65606.86</v>
      </c>
      <c r="N9" s="157">
        <v>10081.92</v>
      </c>
      <c r="O9" s="157">
        <f>61329.24</f>
        <v>61329.24</v>
      </c>
      <c r="P9" s="157">
        <f>6408</f>
        <v>6408</v>
      </c>
      <c r="Q9" s="157">
        <f>18076.32</f>
        <v>18076.32</v>
      </c>
      <c r="R9" s="157">
        <f>51401.16</f>
        <v>51401.16</v>
      </c>
      <c r="S9" s="157">
        <v>115836.92</v>
      </c>
      <c r="T9" s="157">
        <v>114572.47</v>
      </c>
      <c r="U9" s="157">
        <v>12705.03</v>
      </c>
      <c r="V9" s="157">
        <v>46634.41</v>
      </c>
      <c r="W9" s="157">
        <v>56528.31</v>
      </c>
      <c r="X9" s="157">
        <v>233509.24</v>
      </c>
      <c r="Y9" s="157">
        <v>58390.2</v>
      </c>
      <c r="Z9" s="157">
        <v>5610</v>
      </c>
      <c r="AA9" s="270"/>
      <c r="AB9" s="258">
        <f t="shared" ref="AB9:AB12" si="21">+Z9</f>
        <v>5610</v>
      </c>
      <c r="AC9" s="424"/>
      <c r="AD9" s="2"/>
      <c r="AE9" s="2"/>
      <c r="AF9" s="2"/>
      <c r="AG9" s="66"/>
      <c r="AH9" s="67"/>
      <c r="AJ9" s="2"/>
      <c r="AK9" s="2"/>
      <c r="AL9" s="2"/>
    </row>
    <row r="10" spans="1:38" ht="24.95" customHeight="1">
      <c r="A10" s="356"/>
      <c r="B10" s="355"/>
      <c r="C10" s="314"/>
      <c r="D10" s="315" t="s">
        <v>94</v>
      </c>
      <c r="E10" s="395"/>
      <c r="F10" s="408">
        <v>4871733.91</v>
      </c>
      <c r="G10" s="354">
        <v>4619389.18</v>
      </c>
      <c r="H10" s="354">
        <v>5365809.43</v>
      </c>
      <c r="I10" s="354">
        <v>8001272.9699999997</v>
      </c>
      <c r="J10" s="354">
        <v>6852100.6600000001</v>
      </c>
      <c r="K10" s="354">
        <v>7021651.1799999997</v>
      </c>
      <c r="L10" s="354">
        <v>5516341.9699999997</v>
      </c>
      <c r="M10" s="354">
        <v>6695918.6500000004</v>
      </c>
      <c r="N10" s="354">
        <v>4889990.03</v>
      </c>
      <c r="O10" s="354">
        <v>4889057.32</v>
      </c>
      <c r="P10" s="354">
        <f>5232960.47</f>
        <v>5232960.47</v>
      </c>
      <c r="Q10" s="354">
        <v>5039483.97</v>
      </c>
      <c r="R10" s="354">
        <v>7530871.3700000001</v>
      </c>
      <c r="S10" s="354">
        <v>6172293.2800000003</v>
      </c>
      <c r="T10" s="354">
        <v>7442153.3499999996</v>
      </c>
      <c r="U10" s="354">
        <v>6516734.8600000003</v>
      </c>
      <c r="V10" s="354">
        <v>7382008.7000000002</v>
      </c>
      <c r="W10" s="354">
        <v>10219406.49</v>
      </c>
      <c r="X10" s="354">
        <v>6652427.4199999999</v>
      </c>
      <c r="Y10" s="354">
        <v>5130344.5999999996</v>
      </c>
      <c r="Z10" s="354">
        <v>6248387.6500000004</v>
      </c>
      <c r="AA10" s="409"/>
      <c r="AB10" s="395">
        <f t="shared" si="21"/>
        <v>6248387.6500000004</v>
      </c>
      <c r="AC10" s="425"/>
      <c r="AD10" s="2"/>
      <c r="AE10" s="2"/>
      <c r="AF10" s="2"/>
      <c r="AG10" s="66"/>
      <c r="AH10" s="67"/>
      <c r="AJ10" s="2"/>
      <c r="AK10" s="2"/>
      <c r="AL10" s="2"/>
    </row>
    <row r="11" spans="1:38" ht="24.95" customHeight="1">
      <c r="A11" s="362"/>
      <c r="B11" s="361"/>
      <c r="C11" s="262"/>
      <c r="D11" s="263" t="s">
        <v>95</v>
      </c>
      <c r="E11" s="258"/>
      <c r="F11" s="269">
        <v>12878.68</v>
      </c>
      <c r="G11" s="157">
        <v>9250.6200000000008</v>
      </c>
      <c r="H11" s="157">
        <v>11844.12</v>
      </c>
      <c r="I11" s="157">
        <v>10160.280000000001</v>
      </c>
      <c r="J11" s="157">
        <v>6615.98</v>
      </c>
      <c r="K11" s="157">
        <v>6339.84</v>
      </c>
      <c r="L11" s="157">
        <v>5457.38</v>
      </c>
      <c r="M11" s="157">
        <v>7659.36</v>
      </c>
      <c r="N11" s="157">
        <v>6558.04</v>
      </c>
      <c r="O11" s="157">
        <v>4825.75</v>
      </c>
      <c r="P11" s="157">
        <f>8726.82</f>
        <v>8726.82</v>
      </c>
      <c r="Q11" s="157">
        <v>3787.39</v>
      </c>
      <c r="R11" s="157">
        <v>6665.21</v>
      </c>
      <c r="S11" s="157">
        <v>4626.08</v>
      </c>
      <c r="T11" s="157">
        <v>8456.6299999999992</v>
      </c>
      <c r="U11" s="157">
        <v>4724.1400000000003</v>
      </c>
      <c r="V11" s="157">
        <v>6150.96</v>
      </c>
      <c r="W11" s="157">
        <v>6640.07</v>
      </c>
      <c r="X11" s="157">
        <v>64202.239999999998</v>
      </c>
      <c r="Y11" s="157">
        <v>203149.21</v>
      </c>
      <c r="Z11" s="157">
        <v>12123.26</v>
      </c>
      <c r="AA11" s="270"/>
      <c r="AB11" s="258">
        <f t="shared" si="21"/>
        <v>12123.26</v>
      </c>
      <c r="AC11" s="424"/>
      <c r="AD11" s="2"/>
      <c r="AE11" s="2"/>
      <c r="AF11" s="2"/>
      <c r="AG11" s="66"/>
      <c r="AH11" s="67"/>
      <c r="AJ11" s="2"/>
      <c r="AK11" s="2"/>
      <c r="AL11" s="2"/>
    </row>
    <row r="12" spans="1:38" ht="24.95" customHeight="1" thickBot="1">
      <c r="A12" s="356"/>
      <c r="B12" s="355"/>
      <c r="C12" s="264"/>
      <c r="D12" s="265" t="s">
        <v>96</v>
      </c>
      <c r="E12" s="259"/>
      <c r="F12" s="271">
        <v>7527.21</v>
      </c>
      <c r="G12" s="272">
        <v>9192.08</v>
      </c>
      <c r="H12" s="272">
        <v>4453.7299999999996</v>
      </c>
      <c r="I12" s="272">
        <v>7821.02</v>
      </c>
      <c r="J12" s="272">
        <v>5936.74</v>
      </c>
      <c r="K12" s="272">
        <v>12035.45</v>
      </c>
      <c r="L12" s="272">
        <v>12081.63</v>
      </c>
      <c r="M12" s="272">
        <v>15702.44</v>
      </c>
      <c r="N12" s="272">
        <v>6191.95</v>
      </c>
      <c r="O12" s="272">
        <v>36095.81</v>
      </c>
      <c r="P12" s="272">
        <f>6539.09</f>
        <v>6539.09</v>
      </c>
      <c r="Q12" s="272">
        <v>1777.37</v>
      </c>
      <c r="R12" s="272">
        <v>5006.37</v>
      </c>
      <c r="S12" s="272">
        <v>6412.13</v>
      </c>
      <c r="T12" s="272">
        <v>6159.82</v>
      </c>
      <c r="U12" s="272">
        <v>5682.84</v>
      </c>
      <c r="V12" s="272">
        <v>5770.2</v>
      </c>
      <c r="W12" s="272">
        <v>2765</v>
      </c>
      <c r="X12" s="272">
        <v>3288.95</v>
      </c>
      <c r="Y12" s="272">
        <v>9219.82</v>
      </c>
      <c r="Z12" s="272">
        <v>5107.8500000000004</v>
      </c>
      <c r="AA12" s="273"/>
      <c r="AB12" s="259">
        <f t="shared" si="21"/>
        <v>5107.8500000000004</v>
      </c>
      <c r="AC12" s="426"/>
      <c r="AD12" s="2"/>
      <c r="AE12" s="2"/>
      <c r="AF12" s="2"/>
      <c r="AG12" s="66"/>
      <c r="AH12" s="67"/>
      <c r="AJ12" s="2"/>
      <c r="AK12" s="2"/>
      <c r="AL12" s="2"/>
    </row>
    <row r="13" spans="1:38" ht="24.95" customHeight="1" thickTop="1" thickBot="1">
      <c r="A13" s="65"/>
      <c r="B13" s="62"/>
      <c r="C13" s="50"/>
      <c r="D13" s="50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2"/>
      <c r="AE13" s="2"/>
      <c r="AF13" s="2"/>
      <c r="AG13" s="66"/>
      <c r="AH13" s="67"/>
      <c r="AJ13" s="2"/>
      <c r="AK13" s="2"/>
      <c r="AL13" s="2"/>
    </row>
    <row r="14" spans="1:38" ht="24.95" customHeight="1" thickTop="1" thickBot="1">
      <c r="A14" s="134"/>
      <c r="B14" s="355"/>
      <c r="C14" s="381" t="s">
        <v>47</v>
      </c>
      <c r="D14" s="382"/>
      <c r="E14" s="396">
        <f>596827.66-1.73</f>
        <v>596825.93000000005</v>
      </c>
      <c r="F14" s="410">
        <f t="shared" ref="F14:G14" si="22">+E14-F16-F19+F67+F17-F18</f>
        <v>596833.16</v>
      </c>
      <c r="G14" s="411">
        <f t="shared" si="22"/>
        <v>552086.99</v>
      </c>
      <c r="H14" s="411">
        <f>+G14-H16-H19+H67+H17-H18</f>
        <v>570048.46</v>
      </c>
      <c r="I14" s="411">
        <f t="shared" ref="I14" si="23">+H14-I16-I19+I67+I17-I18</f>
        <v>590550.6399999999</v>
      </c>
      <c r="J14" s="411">
        <f>+I14-J16-J19+J67+J17-J18</f>
        <v>615106.77999999991</v>
      </c>
      <c r="K14" s="411">
        <f t="shared" ref="K14" si="24">+J14-K16-K19+K67+K17-K18</f>
        <v>615112.77999999991</v>
      </c>
      <c r="L14" s="411">
        <f>+K14-L16-L19+L67+L17-L18</f>
        <v>615119.61999999988</v>
      </c>
      <c r="M14" s="411">
        <f t="shared" ref="M14" si="25">+L14-M16-M19+M67+M17-M18</f>
        <v>615125.66999999993</v>
      </c>
      <c r="N14" s="411">
        <f t="shared" ref="N14" si="26">+M14-N16-N19+N67+N17-N18</f>
        <v>332029.5199999999</v>
      </c>
      <c r="O14" s="411">
        <f t="shared" ref="O14" si="27">+N14-O16-O19+O67+O17-O18</f>
        <v>332036.4499999999</v>
      </c>
      <c r="P14" s="411">
        <f t="shared" ref="P14" si="28">+O14-P16-P19+P67+P17-P18</f>
        <v>332043.48999999987</v>
      </c>
      <c r="Q14" s="411">
        <f>+P14-Q16-Q19+Q67+Q17-Q18</f>
        <v>336049.95999999985</v>
      </c>
      <c r="R14" s="411">
        <f t="shared" ref="R14" si="29">+Q14-R16-R19+R67+R17-R18</f>
        <v>36207.799999999843</v>
      </c>
      <c r="S14" s="411">
        <f t="shared" ref="S14" si="30">+R14-S16-S19+S67+S17-S18</f>
        <v>36214.969999999841</v>
      </c>
      <c r="T14" s="411">
        <f t="shared" ref="T14" si="31">+S14-T16-T19+T67+T17-T18</f>
        <v>465430.25999999983</v>
      </c>
      <c r="U14" s="411">
        <f t="shared" ref="U14" si="32">+T14-U16-U19+U67+U17-U18</f>
        <v>165436.98999999985</v>
      </c>
      <c r="V14" s="411">
        <f>+U14-V16-V19+V67+V17-V18</f>
        <v>165443.57999999984</v>
      </c>
      <c r="W14" s="411">
        <f t="shared" ref="W14" si="33">+V14-W16-W19+W67+W17-W18</f>
        <v>165450.61999999985</v>
      </c>
      <c r="X14" s="411">
        <f t="shared" ref="X14" si="34">+W14-X16-X19+X67+X17-X18</f>
        <v>536390.32999999984</v>
      </c>
      <c r="Y14" s="411">
        <f t="shared" ref="Y14" si="35">+X14-Y16-Y19+Y67+Y17-Y18</f>
        <v>536396.54999999981</v>
      </c>
      <c r="Z14" s="411">
        <f t="shared" ref="Z14" si="36">+Y14-Z16-Z19+Z67+Z17-Z18</f>
        <v>536403.14999999979</v>
      </c>
      <c r="AA14" s="412"/>
      <c r="AB14" s="396">
        <f>+E14-AB16-AB19+AB67+AB17-AB18</f>
        <v>536403.15</v>
      </c>
      <c r="AC14" s="396"/>
      <c r="AD14" s="3"/>
      <c r="AE14" s="3"/>
      <c r="AF14" s="3"/>
      <c r="AG14" s="69"/>
      <c r="AH14" s="63"/>
      <c r="AJ14" s="3"/>
      <c r="AK14" s="3"/>
      <c r="AL14" s="3"/>
    </row>
    <row r="15" spans="1:38" ht="24.95" customHeight="1" thickTop="1" thickBot="1">
      <c r="A15" s="4"/>
      <c r="B15" s="72"/>
      <c r="C15" s="73"/>
      <c r="D15" s="72"/>
      <c r="E15" s="74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4"/>
      <c r="AC15" s="74"/>
      <c r="AD15" s="72"/>
      <c r="AE15" s="72"/>
      <c r="AF15" s="72"/>
      <c r="AG15" s="73"/>
      <c r="AH15" s="76"/>
      <c r="AJ15" s="72"/>
      <c r="AK15" s="72"/>
      <c r="AL15" s="72"/>
    </row>
    <row r="16" spans="1:38" ht="24.95" customHeight="1" thickTop="1">
      <c r="A16" s="356"/>
      <c r="B16" s="355"/>
      <c r="C16" s="260" t="s">
        <v>48</v>
      </c>
      <c r="D16" s="261"/>
      <c r="E16" s="257"/>
      <c r="F16" s="266"/>
      <c r="G16" s="267">
        <v>400000</v>
      </c>
      <c r="H16" s="267"/>
      <c r="I16" s="267"/>
      <c r="J16" s="267"/>
      <c r="K16" s="267"/>
      <c r="L16" s="267"/>
      <c r="M16" s="267"/>
      <c r="N16" s="267">
        <v>600000</v>
      </c>
      <c r="O16" s="267"/>
      <c r="P16" s="267"/>
      <c r="Q16" s="267"/>
      <c r="R16" s="267">
        <v>300000</v>
      </c>
      <c r="S16" s="267"/>
      <c r="T16" s="267"/>
      <c r="U16" s="267">
        <v>300000</v>
      </c>
      <c r="V16" s="267"/>
      <c r="W16" s="267"/>
      <c r="X16" s="267"/>
      <c r="Y16" s="267"/>
      <c r="Z16" s="267"/>
      <c r="AA16" s="268"/>
      <c r="AB16" s="257">
        <f>SUM(F16:$AA$16)</f>
        <v>1600000</v>
      </c>
      <c r="AC16" s="257"/>
      <c r="AD16" s="2"/>
      <c r="AE16" s="2"/>
      <c r="AF16" s="2"/>
      <c r="AG16" s="66"/>
      <c r="AH16" s="67"/>
      <c r="AJ16" s="2"/>
      <c r="AK16" s="2"/>
      <c r="AL16" s="2"/>
    </row>
    <row r="17" spans="1:38" ht="24.95" customHeight="1">
      <c r="A17" s="362"/>
      <c r="B17" s="361"/>
      <c r="C17" s="262" t="s">
        <v>53</v>
      </c>
      <c r="D17" s="263"/>
      <c r="E17" s="258"/>
      <c r="F17" s="269">
        <v>7.23</v>
      </c>
      <c r="G17" s="157">
        <v>7.08</v>
      </c>
      <c r="H17" s="157">
        <v>6.47</v>
      </c>
      <c r="I17" s="157">
        <v>6.7</v>
      </c>
      <c r="J17" s="157">
        <v>6.63</v>
      </c>
      <c r="K17" s="157">
        <v>6</v>
      </c>
      <c r="L17" s="157">
        <v>6.84</v>
      </c>
      <c r="M17" s="157">
        <v>6.05</v>
      </c>
      <c r="N17" s="157">
        <v>6.91</v>
      </c>
      <c r="O17" s="157">
        <v>6.93</v>
      </c>
      <c r="P17" s="157">
        <v>7.04</v>
      </c>
      <c r="Q17" s="157">
        <f>4000+6.47</f>
        <v>4006.47</v>
      </c>
      <c r="R17" s="157">
        <v>6.74</v>
      </c>
      <c r="S17" s="157">
        <v>7.17</v>
      </c>
      <c r="T17" s="157">
        <v>7.25</v>
      </c>
      <c r="U17" s="157">
        <v>6.73</v>
      </c>
      <c r="V17" s="157">
        <v>6.59</v>
      </c>
      <c r="W17" s="157">
        <v>7.04</v>
      </c>
      <c r="X17" s="157">
        <v>6.54</v>
      </c>
      <c r="Y17" s="157">
        <v>6.22</v>
      </c>
      <c r="Z17" s="157">
        <v>6.6</v>
      </c>
      <c r="AA17" s="270"/>
      <c r="AB17" s="258">
        <f>SUM(F17:$AA$17)</f>
        <v>4141.2300000000005</v>
      </c>
      <c r="AC17" s="258"/>
      <c r="AD17" s="2"/>
      <c r="AE17" s="2"/>
      <c r="AF17" s="2"/>
      <c r="AG17" s="66"/>
      <c r="AH17" s="67"/>
      <c r="AJ17" s="2"/>
      <c r="AK17" s="2"/>
      <c r="AL17" s="2"/>
    </row>
    <row r="18" spans="1:38" ht="24.95" customHeight="1">
      <c r="A18" s="356"/>
      <c r="B18" s="355"/>
      <c r="C18" s="314" t="s">
        <v>54</v>
      </c>
      <c r="D18" s="315"/>
      <c r="E18" s="395"/>
      <c r="F18" s="408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409"/>
      <c r="AB18" s="395">
        <f>SUM(F18:$AA$18)</f>
        <v>0</v>
      </c>
      <c r="AC18" s="395"/>
      <c r="AD18" s="2"/>
      <c r="AE18" s="2"/>
      <c r="AF18" s="2"/>
      <c r="AG18" s="66"/>
      <c r="AH18" s="67"/>
      <c r="AJ18" s="2"/>
      <c r="AK18" s="2"/>
      <c r="AL18" s="2"/>
    </row>
    <row r="19" spans="1:38" ht="24.95" customHeight="1" thickBot="1">
      <c r="A19" s="362"/>
      <c r="B19" s="361"/>
      <c r="C19" s="344" t="s">
        <v>179</v>
      </c>
      <c r="D19" s="345"/>
      <c r="E19" s="394"/>
      <c r="F19" s="405"/>
      <c r="G19" s="406"/>
      <c r="H19" s="406"/>
      <c r="I19" s="406"/>
      <c r="J19" s="406"/>
      <c r="K19" s="406"/>
      <c r="L19" s="406"/>
      <c r="M19" s="406"/>
      <c r="N19" s="406">
        <v>151.1</v>
      </c>
      <c r="O19" s="406"/>
      <c r="P19" s="406"/>
      <c r="Q19" s="406"/>
      <c r="R19" s="406">
        <v>-151.1</v>
      </c>
      <c r="S19" s="406"/>
      <c r="T19" s="406"/>
      <c r="U19" s="406"/>
      <c r="V19" s="406"/>
      <c r="W19" s="406"/>
      <c r="X19" s="406"/>
      <c r="Y19" s="406"/>
      <c r="Z19" s="406"/>
      <c r="AA19" s="407"/>
      <c r="AB19" s="394">
        <f>SUM(F19:$AA$19)</f>
        <v>0</v>
      </c>
      <c r="AC19" s="394"/>
      <c r="AD19" s="2"/>
      <c r="AE19" s="2"/>
      <c r="AF19" s="2"/>
      <c r="AG19" s="66"/>
      <c r="AH19" s="67"/>
      <c r="AJ19" s="2"/>
      <c r="AK19" s="2"/>
      <c r="AL19" s="2"/>
    </row>
    <row r="20" spans="1:38" ht="24.95" customHeight="1" thickTop="1" thickBot="1">
      <c r="A20" s="35"/>
      <c r="B20" s="62"/>
      <c r="C20" s="73"/>
      <c r="D20" s="72"/>
      <c r="E20" s="77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7"/>
      <c r="AC20" s="77"/>
      <c r="AD20" s="72"/>
      <c r="AE20" s="72"/>
      <c r="AF20" s="72"/>
      <c r="AG20" s="73"/>
      <c r="AH20" s="78"/>
      <c r="AJ20" s="72"/>
      <c r="AK20" s="72"/>
      <c r="AL20" s="72"/>
    </row>
    <row r="21" spans="1:38" ht="24.95" customHeight="1" thickTop="1" thickBot="1">
      <c r="A21" s="356"/>
      <c r="B21" s="355"/>
      <c r="C21" s="383" t="s">
        <v>49</v>
      </c>
      <c r="D21" s="384"/>
      <c r="E21" s="302">
        <v>0</v>
      </c>
      <c r="F21" s="413">
        <v>0</v>
      </c>
      <c r="G21" s="414">
        <v>0</v>
      </c>
      <c r="H21" s="414">
        <v>0</v>
      </c>
      <c r="I21" s="414">
        <v>0</v>
      </c>
      <c r="J21" s="414">
        <v>0</v>
      </c>
      <c r="K21" s="414">
        <v>0</v>
      </c>
      <c r="L21" s="414">
        <v>0</v>
      </c>
      <c r="M21" s="414">
        <v>0</v>
      </c>
      <c r="N21" s="414">
        <v>0</v>
      </c>
      <c r="O21" s="414">
        <v>0</v>
      </c>
      <c r="P21" s="414">
        <v>0</v>
      </c>
      <c r="Q21" s="414">
        <v>0</v>
      </c>
      <c r="R21" s="414">
        <v>0</v>
      </c>
      <c r="S21" s="414">
        <v>0</v>
      </c>
      <c r="T21" s="414">
        <v>0</v>
      </c>
      <c r="U21" s="414">
        <v>0</v>
      </c>
      <c r="V21" s="414">
        <v>0</v>
      </c>
      <c r="W21" s="414">
        <v>0</v>
      </c>
      <c r="X21" s="414">
        <v>0</v>
      </c>
      <c r="Y21" s="414">
        <v>0</v>
      </c>
      <c r="Z21" s="414">
        <v>0</v>
      </c>
      <c r="AA21" s="415"/>
      <c r="AB21" s="302">
        <f>+SUM(F21:$AA$21)</f>
        <v>0</v>
      </c>
      <c r="AC21" s="302"/>
      <c r="AD21" s="2"/>
      <c r="AE21" s="2"/>
      <c r="AF21" s="2"/>
      <c r="AG21" s="66"/>
      <c r="AH21" s="67"/>
      <c r="AJ21" s="2"/>
      <c r="AK21" s="2"/>
      <c r="AL21" s="2"/>
    </row>
    <row r="22" spans="1:38" ht="24.95" customHeight="1" thickTop="1" thickBot="1">
      <c r="A22" s="65"/>
      <c r="B22" s="62"/>
      <c r="C22" s="79"/>
      <c r="D22" s="65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f>27000-8.6</f>
        <v>26991.4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2"/>
      <c r="AE22" s="2"/>
      <c r="AF22" s="2"/>
      <c r="AG22" s="66"/>
      <c r="AH22" s="67"/>
      <c r="AJ22" s="2"/>
      <c r="AK22" s="2"/>
      <c r="AL22" s="2"/>
    </row>
    <row r="23" spans="1:38" ht="24.95" customHeight="1" thickTop="1">
      <c r="A23" s="134"/>
      <c r="B23" s="355"/>
      <c r="C23" s="385" t="s">
        <v>23</v>
      </c>
      <c r="D23" s="386"/>
      <c r="E23" s="397"/>
      <c r="F23" s="416">
        <f t="shared" ref="F23:G23" si="37">+F24+F33+SUM(F38:F43)</f>
        <v>19126776.48</v>
      </c>
      <c r="G23" s="417">
        <f t="shared" si="37"/>
        <v>113854386.45999999</v>
      </c>
      <c r="H23" s="417">
        <f t="shared" ref="H23:Z23" si="38">+H24+H33+SUM(H38:H43)</f>
        <v>12917166.24</v>
      </c>
      <c r="I23" s="417">
        <f t="shared" si="38"/>
        <v>15776750.089999998</v>
      </c>
      <c r="J23" s="417">
        <f t="shared" si="38"/>
        <v>14727577.480000002</v>
      </c>
      <c r="K23" s="417">
        <f t="shared" si="38"/>
        <v>10188847.25</v>
      </c>
      <c r="L23" s="417">
        <f t="shared" si="38"/>
        <v>10511909.26</v>
      </c>
      <c r="M23" s="417">
        <f t="shared" si="38"/>
        <v>9989317.1500000004</v>
      </c>
      <c r="N23" s="417">
        <f t="shared" si="38"/>
        <v>39653289.759999998</v>
      </c>
      <c r="O23" s="417">
        <f t="shared" si="38"/>
        <v>7516998.6200000001</v>
      </c>
      <c r="P23" s="417">
        <f t="shared" si="38"/>
        <v>8240424.5</v>
      </c>
      <c r="Q23" s="417">
        <f t="shared" si="38"/>
        <v>57441160.739999995</v>
      </c>
      <c r="R23" s="417">
        <f t="shared" si="38"/>
        <v>12248734.41</v>
      </c>
      <c r="S23" s="417">
        <f t="shared" si="38"/>
        <v>12077204.060000001</v>
      </c>
      <c r="T23" s="417">
        <f t="shared" si="38"/>
        <v>58673080.469999999</v>
      </c>
      <c r="U23" s="417">
        <f t="shared" si="38"/>
        <v>15191885.629999999</v>
      </c>
      <c r="V23" s="417">
        <f t="shared" si="38"/>
        <v>51787590.969999999</v>
      </c>
      <c r="W23" s="417">
        <f t="shared" si="38"/>
        <v>20857036.510000002</v>
      </c>
      <c r="X23" s="417">
        <f t="shared" si="38"/>
        <v>28882846.809999999</v>
      </c>
      <c r="Y23" s="417">
        <f t="shared" si="38"/>
        <v>26097115.25</v>
      </c>
      <c r="Z23" s="417">
        <f t="shared" si="38"/>
        <v>26028536.780000001</v>
      </c>
      <c r="AA23" s="418"/>
      <c r="AB23" s="397">
        <f>+AB24+AB33+SUM(AB38:AB43)</f>
        <v>571788634.92000008</v>
      </c>
      <c r="AC23" s="397">
        <f>+AB24+AC30</f>
        <v>100538813.42000002</v>
      </c>
      <c r="AD23" s="3"/>
      <c r="AE23" s="3"/>
      <c r="AF23" s="3"/>
      <c r="AG23" s="69"/>
      <c r="AH23" s="63"/>
      <c r="AJ23" s="3"/>
      <c r="AK23" s="3"/>
      <c r="AL23" s="3"/>
    </row>
    <row r="24" spans="1:38" ht="24.95" customHeight="1">
      <c r="A24" s="362"/>
      <c r="B24" s="361">
        <v>801</v>
      </c>
      <c r="C24" s="276" t="s">
        <v>31</v>
      </c>
      <c r="D24" s="277"/>
      <c r="E24" s="255"/>
      <c r="F24" s="291">
        <f>SUM(F25:F32)</f>
        <v>19126776.48</v>
      </c>
      <c r="G24" s="165">
        <f t="shared" ref="G24" si="39">SUM(G25:G32)</f>
        <v>13854386.459999999</v>
      </c>
      <c r="H24" s="165">
        <f t="shared" ref="H24:Z24" si="40">SUM(H25:H32)</f>
        <v>12917165.960000001</v>
      </c>
      <c r="I24" s="165">
        <f t="shared" si="40"/>
        <v>15776704.799999999</v>
      </c>
      <c r="J24" s="165">
        <f t="shared" si="40"/>
        <v>14727577.480000002</v>
      </c>
      <c r="K24" s="165">
        <f t="shared" si="40"/>
        <v>10188802.25</v>
      </c>
      <c r="L24" s="165">
        <f t="shared" si="40"/>
        <v>10278041.93</v>
      </c>
      <c r="M24" s="165">
        <f t="shared" si="40"/>
        <v>9989271.8800000008</v>
      </c>
      <c r="N24" s="165">
        <f t="shared" si="40"/>
        <v>9653289.459999999</v>
      </c>
      <c r="O24" s="165">
        <f t="shared" si="40"/>
        <v>7450010.3200000003</v>
      </c>
      <c r="P24" s="165">
        <f t="shared" si="40"/>
        <v>8240379.1900000004</v>
      </c>
      <c r="Q24" s="165">
        <f t="shared" si="40"/>
        <v>10591223.52</v>
      </c>
      <c r="R24" s="165">
        <f t="shared" si="40"/>
        <v>11862357.92</v>
      </c>
      <c r="S24" s="165">
        <f t="shared" si="40"/>
        <v>12076933.74</v>
      </c>
      <c r="T24" s="165">
        <f t="shared" si="40"/>
        <v>13665353.15</v>
      </c>
      <c r="U24" s="165">
        <f t="shared" si="40"/>
        <v>15191885.34</v>
      </c>
      <c r="V24" s="165">
        <f t="shared" si="40"/>
        <v>16787590.68</v>
      </c>
      <c r="W24" s="165">
        <f t="shared" si="40"/>
        <v>20856946.510000002</v>
      </c>
      <c r="X24" s="165">
        <f t="shared" si="40"/>
        <v>28882801.809999999</v>
      </c>
      <c r="Y24" s="165">
        <f t="shared" si="40"/>
        <v>26097024.98</v>
      </c>
      <c r="Z24" s="165">
        <f t="shared" si="40"/>
        <v>24386609.57</v>
      </c>
      <c r="AA24" s="292"/>
      <c r="AB24" s="255">
        <f>SUM(F24:$AA$24)</f>
        <v>312601133.43000001</v>
      </c>
      <c r="AC24" s="255"/>
      <c r="AD24" s="55"/>
      <c r="AE24" s="2"/>
      <c r="AF24" s="2"/>
      <c r="AG24" s="66"/>
      <c r="AH24" s="67"/>
      <c r="AJ24" s="2"/>
      <c r="AK24" s="2"/>
      <c r="AL24" s="2"/>
    </row>
    <row r="25" spans="1:38" ht="24.95" customHeight="1">
      <c r="A25" s="81" t="s">
        <v>65</v>
      </c>
      <c r="B25" s="357"/>
      <c r="C25" s="278" t="s">
        <v>97</v>
      </c>
      <c r="D25" s="281"/>
      <c r="E25" s="398"/>
      <c r="F25" s="293">
        <v>16862.759999999998</v>
      </c>
      <c r="G25" s="60">
        <v>36901.08</v>
      </c>
      <c r="H25" s="60">
        <v>65105.19</v>
      </c>
      <c r="I25" s="60">
        <v>30508.61</v>
      </c>
      <c r="J25" s="60">
        <v>34559.870000000003</v>
      </c>
      <c r="K25" s="60">
        <v>20493.03</v>
      </c>
      <c r="L25" s="60">
        <v>35600.15</v>
      </c>
      <c r="M25" s="60">
        <v>23598</v>
      </c>
      <c r="N25" s="60">
        <v>10234.92</v>
      </c>
      <c r="O25" s="60">
        <v>51247.32</v>
      </c>
      <c r="P25" s="60">
        <v>6408</v>
      </c>
      <c r="Q25" s="60">
        <f>38685.22-26991.4</f>
        <v>11693.82</v>
      </c>
      <c r="R25" s="60">
        <v>75137.289999999994</v>
      </c>
      <c r="S25" s="60">
        <v>64435.76</v>
      </c>
      <c r="T25" s="60">
        <v>138744.84</v>
      </c>
      <c r="U25" s="60">
        <v>51709.56</v>
      </c>
      <c r="V25" s="60">
        <v>33937.980000000003</v>
      </c>
      <c r="W25" s="60">
        <v>9893.7999999999993</v>
      </c>
      <c r="X25" s="60">
        <v>233509.24</v>
      </c>
      <c r="Y25" s="60">
        <v>60780.2</v>
      </c>
      <c r="Z25" s="60">
        <v>8849.1200000000008</v>
      </c>
      <c r="AA25" s="294">
        <v>0</v>
      </c>
      <c r="AB25" s="398">
        <f>SUM(F25:$AA$25)</f>
        <v>1020210.5399999999</v>
      </c>
      <c r="AC25" s="398"/>
      <c r="AD25" s="2"/>
      <c r="AE25" s="2"/>
      <c r="AF25" s="2"/>
      <c r="AG25" s="66"/>
      <c r="AH25" s="56"/>
      <c r="AJ25" s="2"/>
      <c r="AK25" s="2"/>
      <c r="AL25" s="2"/>
    </row>
    <row r="26" spans="1:38" ht="24.95" customHeight="1">
      <c r="A26" s="363" t="s">
        <v>65</v>
      </c>
      <c r="B26" s="364"/>
      <c r="C26" s="276" t="s">
        <v>98</v>
      </c>
      <c r="D26" s="280"/>
      <c r="E26" s="255"/>
      <c r="F26" s="291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5">
        <v>0</v>
      </c>
      <c r="T26" s="165">
        <v>0</v>
      </c>
      <c r="U26" s="165">
        <v>0</v>
      </c>
      <c r="V26" s="165">
        <v>0</v>
      </c>
      <c r="W26" s="165">
        <v>0</v>
      </c>
      <c r="X26" s="165">
        <v>0</v>
      </c>
      <c r="Y26" s="165">
        <v>0</v>
      </c>
      <c r="Z26" s="165">
        <v>0</v>
      </c>
      <c r="AA26" s="292">
        <v>0</v>
      </c>
      <c r="AB26" s="255">
        <f>SUM(F26:$AA$26)</f>
        <v>0</v>
      </c>
      <c r="AC26" s="255"/>
      <c r="AD26" s="2"/>
      <c r="AE26" s="2"/>
      <c r="AF26" s="2"/>
      <c r="AG26" s="66"/>
      <c r="AH26" s="56"/>
      <c r="AJ26" s="2"/>
      <c r="AK26" s="2"/>
      <c r="AL26" s="2"/>
    </row>
    <row r="27" spans="1:38" ht="24.95" customHeight="1">
      <c r="A27" s="81" t="s">
        <v>65</v>
      </c>
      <c r="B27" s="357"/>
      <c r="C27" s="278" t="s">
        <v>191</v>
      </c>
      <c r="D27" s="281"/>
      <c r="E27" s="398"/>
      <c r="F27" s="293">
        <v>334387.81</v>
      </c>
      <c r="G27" s="60">
        <v>457420.71</v>
      </c>
      <c r="H27" s="60">
        <v>509951.37</v>
      </c>
      <c r="I27" s="60">
        <v>1156271.1100000001</v>
      </c>
      <c r="J27" s="60">
        <v>434327.49</v>
      </c>
      <c r="K27" s="60">
        <v>892042.13</v>
      </c>
      <c r="L27" s="60">
        <v>485943.69</v>
      </c>
      <c r="M27" s="60">
        <v>1037517.6</v>
      </c>
      <c r="N27" s="60">
        <v>431558.69</v>
      </c>
      <c r="O27" s="60">
        <v>318967.46000000002</v>
      </c>
      <c r="P27" s="60">
        <v>303455.93</v>
      </c>
      <c r="Q27" s="60">
        <v>346329.25</v>
      </c>
      <c r="R27" s="60">
        <v>887920.66</v>
      </c>
      <c r="S27" s="60">
        <v>369267.11</v>
      </c>
      <c r="T27" s="60">
        <v>351366.25</v>
      </c>
      <c r="U27" s="60">
        <v>362454.74</v>
      </c>
      <c r="V27" s="60">
        <v>329217.21000000002</v>
      </c>
      <c r="W27" s="60">
        <v>906824.12</v>
      </c>
      <c r="X27" s="60">
        <v>353569.25</v>
      </c>
      <c r="Y27" s="60">
        <v>298079.93</v>
      </c>
      <c r="Z27" s="60">
        <v>281421.28000000003</v>
      </c>
      <c r="AA27" s="294">
        <v>0</v>
      </c>
      <c r="AB27" s="398">
        <f>SUM(F27:$AA$27)</f>
        <v>10848293.789999999</v>
      </c>
      <c r="AC27" s="398"/>
      <c r="AD27" s="2"/>
      <c r="AE27" s="2"/>
      <c r="AF27" s="2"/>
      <c r="AG27" s="66"/>
      <c r="AH27" s="56"/>
      <c r="AJ27" s="2"/>
      <c r="AK27" s="2"/>
      <c r="AL27" s="2"/>
    </row>
    <row r="28" spans="1:38" ht="24.95" customHeight="1">
      <c r="A28" s="363" t="s">
        <v>65</v>
      </c>
      <c r="B28" s="364"/>
      <c r="C28" s="276" t="s">
        <v>192</v>
      </c>
      <c r="D28" s="280"/>
      <c r="E28" s="255"/>
      <c r="F28" s="291">
        <v>584063.13</v>
      </c>
      <c r="G28" s="165">
        <v>788597.75</v>
      </c>
      <c r="H28" s="165">
        <v>827478.95</v>
      </c>
      <c r="I28" s="165">
        <v>657934.99</v>
      </c>
      <c r="J28" s="165">
        <v>1019311.27</v>
      </c>
      <c r="K28" s="165">
        <v>548648.12</v>
      </c>
      <c r="L28" s="165">
        <v>547925.63</v>
      </c>
      <c r="M28" s="165">
        <v>456717.34</v>
      </c>
      <c r="N28" s="165">
        <v>842603.88</v>
      </c>
      <c r="O28" s="165">
        <v>446094.53</v>
      </c>
      <c r="P28" s="165">
        <v>433643.02</v>
      </c>
      <c r="Q28" s="165">
        <v>472160.55</v>
      </c>
      <c r="R28" s="165">
        <v>421383.14</v>
      </c>
      <c r="S28" s="165">
        <v>825420.92</v>
      </c>
      <c r="T28" s="165">
        <v>0</v>
      </c>
      <c r="U28" s="165">
        <v>338762.48</v>
      </c>
      <c r="V28" s="165">
        <v>487123.89</v>
      </c>
      <c r="W28" s="165">
        <v>406551.65</v>
      </c>
      <c r="X28" s="165">
        <v>840726.89</v>
      </c>
      <c r="Y28" s="165">
        <v>496229.55</v>
      </c>
      <c r="Z28" s="165">
        <v>457320.78</v>
      </c>
      <c r="AA28" s="292">
        <v>0</v>
      </c>
      <c r="AB28" s="255">
        <f>SUM(F28:$AA$28)</f>
        <v>11898698.460000001</v>
      </c>
      <c r="AC28" s="255"/>
      <c r="AD28" s="2"/>
      <c r="AE28" s="2"/>
      <c r="AF28" s="2"/>
      <c r="AG28" s="66"/>
      <c r="AH28" s="56"/>
      <c r="AJ28" s="2"/>
      <c r="AK28" s="2"/>
      <c r="AL28" s="2"/>
    </row>
    <row r="29" spans="1:38" ht="24.95" customHeight="1">
      <c r="A29" s="81" t="s">
        <v>65</v>
      </c>
      <c r="B29" s="357"/>
      <c r="C29" s="278" t="s">
        <v>261</v>
      </c>
      <c r="D29" s="281"/>
      <c r="E29" s="398"/>
      <c r="F29" s="293">
        <v>3548365.91</v>
      </c>
      <c r="G29" s="60">
        <v>3582169.78</v>
      </c>
      <c r="H29" s="60">
        <v>3894009.28</v>
      </c>
      <c r="I29" s="60">
        <v>5706693.75</v>
      </c>
      <c r="J29" s="60">
        <v>4164207.44</v>
      </c>
      <c r="K29" s="60">
        <v>4265295.5</v>
      </c>
      <c r="L29" s="60">
        <v>4280950.5599999996</v>
      </c>
      <c r="M29" s="60">
        <v>5333730.1900000004</v>
      </c>
      <c r="N29" s="60">
        <v>3971469.79</v>
      </c>
      <c r="O29" s="60">
        <v>2745604.8</v>
      </c>
      <c r="P29" s="60">
        <v>4129476.9</v>
      </c>
      <c r="Q29" s="60">
        <v>3724790.18</v>
      </c>
      <c r="R29" s="60">
        <v>6450595.04</v>
      </c>
      <c r="S29" s="60">
        <f>4581666.5-4260</f>
        <v>4577406.5</v>
      </c>
      <c r="T29" s="60">
        <v>6142719.0499999998</v>
      </c>
      <c r="U29" s="60">
        <v>5739723.2199999997</v>
      </c>
      <c r="V29" s="60">
        <v>6273125.1699999999</v>
      </c>
      <c r="W29" s="60">
        <v>6985685.7400000002</v>
      </c>
      <c r="X29" s="60">
        <v>4920267.8899999997</v>
      </c>
      <c r="Y29" s="60">
        <v>3043109.52</v>
      </c>
      <c r="Z29" s="60">
        <v>3026896.34</v>
      </c>
      <c r="AA29" s="294">
        <v>0</v>
      </c>
      <c r="AB29" s="398">
        <f>SUM(F$29:$AA29)</f>
        <v>96506292.549999982</v>
      </c>
      <c r="AC29" s="398"/>
      <c r="AD29" s="2"/>
      <c r="AE29" s="2"/>
      <c r="AF29" s="2" t="s">
        <v>176</v>
      </c>
      <c r="AG29" s="66" t="s">
        <v>175</v>
      </c>
      <c r="AH29" s="45" t="s">
        <v>245</v>
      </c>
      <c r="AJ29" s="2"/>
      <c r="AK29" s="2"/>
      <c r="AL29" s="2"/>
    </row>
    <row r="30" spans="1:38" ht="24.95" customHeight="1">
      <c r="A30" s="363" t="s">
        <v>65</v>
      </c>
      <c r="B30" s="364"/>
      <c r="C30" s="276" t="s">
        <v>193</v>
      </c>
      <c r="D30" s="280"/>
      <c r="E30" s="255"/>
      <c r="F30" s="291">
        <v>4674521.51</v>
      </c>
      <c r="G30" s="165">
        <v>2949484.08</v>
      </c>
      <c r="H30" s="165">
        <v>2837621.02</v>
      </c>
      <c r="I30" s="165">
        <v>4689924.1399999997</v>
      </c>
      <c r="J30" s="165">
        <v>5315798.74</v>
      </c>
      <c r="K30" s="165">
        <v>2072953.55</v>
      </c>
      <c r="L30" s="165">
        <v>3484617.42</v>
      </c>
      <c r="M30" s="165">
        <v>2164762.21</v>
      </c>
      <c r="N30" s="165">
        <v>3225223.99</v>
      </c>
      <c r="O30" s="165">
        <v>2592950.89</v>
      </c>
      <c r="P30" s="165">
        <v>2096080.99</v>
      </c>
      <c r="Q30" s="165">
        <v>4118451.22</v>
      </c>
      <c r="R30" s="165">
        <v>2809406.22</v>
      </c>
      <c r="S30" s="165">
        <v>4968455.57</v>
      </c>
      <c r="T30" s="165">
        <v>5896699.7699999996</v>
      </c>
      <c r="U30" s="165">
        <v>7136253.5800000001</v>
      </c>
      <c r="V30" s="165">
        <v>7885370.9800000004</v>
      </c>
      <c r="W30" s="165">
        <v>9361058.1899999995</v>
      </c>
      <c r="X30" s="165">
        <v>13664201.91</v>
      </c>
      <c r="Y30" s="165">
        <v>12646426.789999999</v>
      </c>
      <c r="Z30" s="165">
        <v>8808416.2200000007</v>
      </c>
      <c r="AA30" s="292">
        <v>0</v>
      </c>
      <c r="AB30" s="255">
        <f>SUM(F30:$AA$30)</f>
        <v>113398678.99000001</v>
      </c>
      <c r="AC30" s="255">
        <f>SUM(F30:AA30)-AH30</f>
        <v>-212062320.00999999</v>
      </c>
      <c r="AD30" s="55"/>
      <c r="AE30" s="2" t="s">
        <v>108</v>
      </c>
      <c r="AF30" s="2">
        <v>801</v>
      </c>
      <c r="AG30" s="66">
        <v>2</v>
      </c>
      <c r="AH30" s="82">
        <v>325460999</v>
      </c>
      <c r="AJ30" s="2"/>
      <c r="AK30" s="2"/>
      <c r="AL30" s="2"/>
    </row>
    <row r="31" spans="1:38" ht="24.95" customHeight="1">
      <c r="A31" s="81" t="s">
        <v>65</v>
      </c>
      <c r="B31" s="357"/>
      <c r="C31" s="278" t="s">
        <v>194</v>
      </c>
      <c r="D31" s="281"/>
      <c r="E31" s="398"/>
      <c r="F31" s="293">
        <v>9830180.8900000006</v>
      </c>
      <c r="G31" s="60">
        <v>5841448.1900000004</v>
      </c>
      <c r="H31" s="60">
        <v>4585752.25</v>
      </c>
      <c r="I31" s="60">
        <v>3400759.91</v>
      </c>
      <c r="J31" s="60">
        <v>3538973.2</v>
      </c>
      <c r="K31" s="60">
        <v>2231445.11</v>
      </c>
      <c r="L31" s="60">
        <v>1276218.3500000001</v>
      </c>
      <c r="M31" s="60">
        <v>873389.48</v>
      </c>
      <c r="N31" s="60">
        <v>1025127.43</v>
      </c>
      <c r="O31" s="60">
        <v>1184348.96</v>
      </c>
      <c r="P31" s="60">
        <v>1205096.07</v>
      </c>
      <c r="Q31" s="60">
        <v>1836170.57</v>
      </c>
      <c r="R31" s="60">
        <v>1148976.57</v>
      </c>
      <c r="S31" s="60">
        <v>1164368.3700000001</v>
      </c>
      <c r="T31" s="60">
        <v>1050121.8</v>
      </c>
      <c r="U31" s="60">
        <v>1502780.01</v>
      </c>
      <c r="V31" s="60">
        <v>1723131.82</v>
      </c>
      <c r="W31" s="60">
        <v>3139429.46</v>
      </c>
      <c r="X31" s="60">
        <v>8748740.1799999997</v>
      </c>
      <c r="Y31" s="60">
        <f>9274053.23+191406.24</f>
        <v>9465459.4700000007</v>
      </c>
      <c r="Z31" s="60">
        <v>11701966.550000001</v>
      </c>
      <c r="AA31" s="294">
        <v>0</v>
      </c>
      <c r="AB31" s="398">
        <f>SUM(F$31:$AA31)</f>
        <v>76473884.640000001</v>
      </c>
      <c r="AC31" s="398"/>
      <c r="AD31" s="2"/>
      <c r="AE31" s="2"/>
      <c r="AF31" s="2"/>
      <c r="AG31" s="66"/>
      <c r="AH31" s="56"/>
      <c r="AJ31" s="2"/>
      <c r="AK31" s="2"/>
      <c r="AL31" s="2"/>
    </row>
    <row r="32" spans="1:38" ht="24.95" customHeight="1">
      <c r="A32" s="363" t="s">
        <v>65</v>
      </c>
      <c r="B32" s="364"/>
      <c r="C32" s="276" t="s">
        <v>195</v>
      </c>
      <c r="D32" s="280"/>
      <c r="E32" s="255"/>
      <c r="F32" s="291">
        <v>138394.47</v>
      </c>
      <c r="G32" s="165">
        <v>198364.87</v>
      </c>
      <c r="H32" s="165">
        <v>197247.9</v>
      </c>
      <c r="I32" s="165">
        <v>134612.29</v>
      </c>
      <c r="J32" s="165">
        <v>220399.47</v>
      </c>
      <c r="K32" s="165">
        <v>157924.81</v>
      </c>
      <c r="L32" s="165">
        <v>166786.13</v>
      </c>
      <c r="M32" s="165">
        <v>99557.06</v>
      </c>
      <c r="N32" s="165">
        <v>147070.76</v>
      </c>
      <c r="O32" s="165">
        <v>110796.36</v>
      </c>
      <c r="P32" s="165">
        <v>66218.28</v>
      </c>
      <c r="Q32" s="165">
        <v>81627.929999999993</v>
      </c>
      <c r="R32" s="165">
        <v>68939</v>
      </c>
      <c r="S32" s="165">
        <v>107579.51</v>
      </c>
      <c r="T32" s="165">
        <v>85701.440000000002</v>
      </c>
      <c r="U32" s="165">
        <v>60201.75</v>
      </c>
      <c r="V32" s="165">
        <v>55683.63</v>
      </c>
      <c r="W32" s="165">
        <v>47503.55</v>
      </c>
      <c r="X32" s="165">
        <v>121786.45</v>
      </c>
      <c r="Y32" s="165">
        <v>86939.520000000004</v>
      </c>
      <c r="Z32" s="165">
        <v>101739.28</v>
      </c>
      <c r="AA32" s="292">
        <v>0</v>
      </c>
      <c r="AB32" s="255">
        <f>SUM(F$32:$AA32)</f>
        <v>2455074.46</v>
      </c>
      <c r="AC32" s="255"/>
      <c r="AD32" s="2"/>
      <c r="AE32" s="2"/>
      <c r="AF32" s="2"/>
      <c r="AG32" s="66"/>
      <c r="AH32" s="56"/>
      <c r="AJ32" s="2"/>
      <c r="AK32" s="2"/>
      <c r="AL32" s="2"/>
    </row>
    <row r="33" spans="1:38" ht="24.95" customHeight="1">
      <c r="A33" s="356"/>
      <c r="B33" s="355">
        <v>805</v>
      </c>
      <c r="C33" s="278" t="s">
        <v>32</v>
      </c>
      <c r="D33" s="279"/>
      <c r="E33" s="398"/>
      <c r="F33" s="293">
        <f t="shared" ref="F33:G33" si="41">SUM(F34:F37)</f>
        <v>0</v>
      </c>
      <c r="G33" s="60">
        <f t="shared" si="41"/>
        <v>0</v>
      </c>
      <c r="H33" s="60">
        <f t="shared" ref="H33:Z33" si="42">SUM(H34:H37)</f>
        <v>0.28000000000000003</v>
      </c>
      <c r="I33" s="60">
        <f t="shared" si="42"/>
        <v>45.29</v>
      </c>
      <c r="J33" s="60">
        <f t="shared" si="42"/>
        <v>0</v>
      </c>
      <c r="K33" s="60">
        <f t="shared" si="42"/>
        <v>45</v>
      </c>
      <c r="L33" s="60">
        <f t="shared" si="42"/>
        <v>180</v>
      </c>
      <c r="M33" s="60">
        <f t="shared" si="42"/>
        <v>45.27</v>
      </c>
      <c r="N33" s="60">
        <f t="shared" si="42"/>
        <v>0.3</v>
      </c>
      <c r="O33" s="60">
        <f t="shared" si="42"/>
        <v>45.3</v>
      </c>
      <c r="P33" s="60">
        <f t="shared" si="42"/>
        <v>45.31</v>
      </c>
      <c r="Q33" s="60">
        <f t="shared" si="42"/>
        <v>45</v>
      </c>
      <c r="R33" s="60">
        <f t="shared" si="42"/>
        <v>270.27999999999997</v>
      </c>
      <c r="S33" s="60">
        <f t="shared" si="42"/>
        <v>270.32</v>
      </c>
      <c r="T33" s="60">
        <f t="shared" si="42"/>
        <v>45.32</v>
      </c>
      <c r="U33" s="60">
        <f t="shared" si="42"/>
        <v>0.28999999999999998</v>
      </c>
      <c r="V33" s="60">
        <f t="shared" si="42"/>
        <v>0.28999999999999998</v>
      </c>
      <c r="W33" s="60">
        <f t="shared" si="42"/>
        <v>90</v>
      </c>
      <c r="X33" s="60">
        <f t="shared" si="42"/>
        <v>45</v>
      </c>
      <c r="Y33" s="60">
        <f t="shared" si="42"/>
        <v>90.27</v>
      </c>
      <c r="Z33" s="60">
        <f t="shared" si="42"/>
        <v>90.29</v>
      </c>
      <c r="AA33" s="294"/>
      <c r="AB33" s="398">
        <f>SUM(F33:$AA$33)</f>
        <v>1353.8099999999997</v>
      </c>
      <c r="AC33" s="398"/>
      <c r="AD33" s="2"/>
      <c r="AE33" s="2"/>
      <c r="AF33" s="2"/>
      <c r="AG33" s="66"/>
      <c r="AH33" s="67"/>
      <c r="AJ33" s="2"/>
      <c r="AK33" s="2"/>
      <c r="AL33" s="2"/>
    </row>
    <row r="34" spans="1:38" ht="24.95" customHeight="1">
      <c r="A34" s="363" t="s">
        <v>65</v>
      </c>
      <c r="B34" s="364"/>
      <c r="C34" s="276" t="s">
        <v>69</v>
      </c>
      <c r="D34" s="280"/>
      <c r="E34" s="255"/>
      <c r="F34" s="291">
        <v>0</v>
      </c>
      <c r="G34" s="165">
        <v>0</v>
      </c>
      <c r="H34" s="165">
        <v>0.28000000000000003</v>
      </c>
      <c r="I34" s="165">
        <v>0.28999999999999998</v>
      </c>
      <c r="J34" s="165">
        <v>0</v>
      </c>
      <c r="K34" s="165">
        <v>0</v>
      </c>
      <c r="L34" s="165">
        <v>0</v>
      </c>
      <c r="M34" s="165">
        <v>0.27</v>
      </c>
      <c r="N34" s="165">
        <v>0.3</v>
      </c>
      <c r="O34" s="165">
        <v>0.3</v>
      </c>
      <c r="P34" s="165">
        <v>0.31</v>
      </c>
      <c r="Q34" s="165">
        <v>0</v>
      </c>
      <c r="R34" s="165">
        <v>0.28000000000000003</v>
      </c>
      <c r="S34" s="165">
        <v>0.32</v>
      </c>
      <c r="T34" s="165">
        <v>0.32</v>
      </c>
      <c r="U34" s="165">
        <v>0.28999999999999998</v>
      </c>
      <c r="V34" s="165">
        <v>0.28999999999999998</v>
      </c>
      <c r="W34" s="165">
        <v>0</v>
      </c>
      <c r="X34" s="165">
        <v>0</v>
      </c>
      <c r="Y34" s="165">
        <v>0.27</v>
      </c>
      <c r="Z34" s="165">
        <v>0.28999999999999998</v>
      </c>
      <c r="AA34" s="292">
        <v>0</v>
      </c>
      <c r="AB34" s="255">
        <f>SUM(F34:$AA$34)</f>
        <v>3.81</v>
      </c>
      <c r="AC34" s="255"/>
      <c r="AD34" s="2"/>
      <c r="AE34" s="2"/>
      <c r="AF34" s="2"/>
      <c r="AG34" s="66"/>
      <c r="AH34" s="56"/>
      <c r="AJ34" s="2"/>
      <c r="AK34" s="2"/>
      <c r="AL34" s="2"/>
    </row>
    <row r="35" spans="1:38" ht="24.95" customHeight="1">
      <c r="A35" s="81" t="s">
        <v>65</v>
      </c>
      <c r="B35" s="357"/>
      <c r="C35" s="278" t="s">
        <v>70</v>
      </c>
      <c r="D35" s="281"/>
      <c r="E35" s="398"/>
      <c r="F35" s="293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294">
        <v>0</v>
      </c>
      <c r="AB35" s="398">
        <f>SUM(F35:$AA$35)</f>
        <v>0</v>
      </c>
      <c r="AC35" s="398"/>
      <c r="AD35" s="2"/>
      <c r="AE35" s="2"/>
      <c r="AF35" s="2"/>
      <c r="AG35" s="66"/>
      <c r="AH35" s="56"/>
      <c r="AJ35" s="2"/>
      <c r="AK35" s="2"/>
      <c r="AL35" s="2"/>
    </row>
    <row r="36" spans="1:38" ht="24.95" customHeight="1">
      <c r="A36" s="363" t="s">
        <v>65</v>
      </c>
      <c r="B36" s="364"/>
      <c r="C36" s="276" t="s">
        <v>92</v>
      </c>
      <c r="D36" s="280"/>
      <c r="E36" s="255"/>
      <c r="F36" s="291">
        <v>0</v>
      </c>
      <c r="G36" s="165">
        <v>0</v>
      </c>
      <c r="H36" s="165">
        <v>0</v>
      </c>
      <c r="I36" s="165">
        <v>45</v>
      </c>
      <c r="J36" s="165">
        <v>0</v>
      </c>
      <c r="K36" s="165">
        <v>45</v>
      </c>
      <c r="L36" s="165">
        <v>180</v>
      </c>
      <c r="M36" s="165">
        <v>45</v>
      </c>
      <c r="N36" s="165">
        <v>0</v>
      </c>
      <c r="O36" s="165">
        <v>45</v>
      </c>
      <c r="P36" s="165">
        <v>45</v>
      </c>
      <c r="Q36" s="165">
        <v>45</v>
      </c>
      <c r="R36" s="165">
        <v>270</v>
      </c>
      <c r="S36" s="165">
        <v>270</v>
      </c>
      <c r="T36" s="165">
        <v>45</v>
      </c>
      <c r="U36" s="165">
        <v>0</v>
      </c>
      <c r="V36" s="165">
        <v>0</v>
      </c>
      <c r="W36" s="165">
        <v>90</v>
      </c>
      <c r="X36" s="165">
        <v>45</v>
      </c>
      <c r="Y36" s="165">
        <v>90</v>
      </c>
      <c r="Z36" s="165">
        <v>90</v>
      </c>
      <c r="AA36" s="292">
        <v>0</v>
      </c>
      <c r="AB36" s="255">
        <f>SUM(F$36:$AA36)</f>
        <v>1350</v>
      </c>
      <c r="AC36" s="255"/>
      <c r="AD36" s="2"/>
      <c r="AE36" s="2"/>
      <c r="AF36" s="2"/>
      <c r="AG36" s="66"/>
      <c r="AH36" s="56"/>
      <c r="AJ36" s="2"/>
      <c r="AK36" s="2"/>
      <c r="AL36" s="2"/>
    </row>
    <row r="37" spans="1:38" ht="24.95" customHeight="1">
      <c r="A37" s="81" t="s">
        <v>65</v>
      </c>
      <c r="B37" s="357"/>
      <c r="C37" s="278" t="s">
        <v>99</v>
      </c>
      <c r="D37" s="281"/>
      <c r="E37" s="398"/>
      <c r="F37" s="293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294">
        <v>0</v>
      </c>
      <c r="AB37" s="398">
        <f>SUM(F$37:$AA37)</f>
        <v>0</v>
      </c>
      <c r="AC37" s="398"/>
      <c r="AD37" s="2"/>
      <c r="AE37" s="2"/>
      <c r="AF37" s="2"/>
      <c r="AG37" s="66"/>
      <c r="AH37" s="56"/>
      <c r="AJ37" s="2"/>
      <c r="AK37" s="2"/>
      <c r="AL37" s="2"/>
    </row>
    <row r="38" spans="1:38" ht="24.95" customHeight="1" thickBot="1">
      <c r="A38" s="362"/>
      <c r="B38" s="361">
        <v>827</v>
      </c>
      <c r="C38" s="276" t="s">
        <v>73</v>
      </c>
      <c r="D38" s="277"/>
      <c r="E38" s="255"/>
      <c r="F38" s="291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  <c r="S38" s="165">
        <v>0</v>
      </c>
      <c r="T38" s="165">
        <v>0</v>
      </c>
      <c r="U38" s="165">
        <v>0</v>
      </c>
      <c r="V38" s="165">
        <v>0</v>
      </c>
      <c r="W38" s="165">
        <v>0</v>
      </c>
      <c r="X38" s="165">
        <v>0</v>
      </c>
      <c r="Y38" s="165">
        <v>0</v>
      </c>
      <c r="Z38" s="165">
        <v>0</v>
      </c>
      <c r="AA38" s="292"/>
      <c r="AB38" s="255">
        <f>SUM(F38:$AA$38)</f>
        <v>0</v>
      </c>
      <c r="AC38" s="255">
        <v>-7000</v>
      </c>
      <c r="AD38" s="2"/>
      <c r="AE38" s="2"/>
      <c r="AF38" s="2"/>
      <c r="AG38" s="66"/>
      <c r="AH38" s="45" t="s">
        <v>245</v>
      </c>
      <c r="AJ38" s="2"/>
      <c r="AK38" s="2"/>
      <c r="AL38" s="2"/>
    </row>
    <row r="39" spans="1:38" ht="24.95" customHeight="1" thickTop="1">
      <c r="A39" s="356"/>
      <c r="B39" s="355">
        <v>824</v>
      </c>
      <c r="C39" s="278" t="s">
        <v>67</v>
      </c>
      <c r="D39" s="279"/>
      <c r="E39" s="398"/>
      <c r="F39" s="293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f>233687.33</f>
        <v>233687.33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f>1046196.1+595640.82</f>
        <v>1641836.92</v>
      </c>
      <c r="AA39" s="294"/>
      <c r="AB39" s="398">
        <f>SUM(F39:$AA$39)</f>
        <v>1875524.25</v>
      </c>
      <c r="AC39" s="398">
        <f>SUM(F39:AA39)-AH39</f>
        <v>-472044.75</v>
      </c>
      <c r="AD39" s="2"/>
      <c r="AE39" s="2" t="s">
        <v>224</v>
      </c>
      <c r="AF39" s="2">
        <v>824</v>
      </c>
      <c r="AG39" s="83">
        <v>7</v>
      </c>
      <c r="AH39" s="84">
        <v>2347569</v>
      </c>
      <c r="AJ39" s="2"/>
      <c r="AK39" s="2"/>
      <c r="AL39" s="2"/>
    </row>
    <row r="40" spans="1:38" ht="24.95" customHeight="1">
      <c r="A40" s="362"/>
      <c r="B40" s="361">
        <v>807</v>
      </c>
      <c r="C40" s="276" t="s">
        <v>71</v>
      </c>
      <c r="D40" s="277"/>
      <c r="E40" s="255"/>
      <c r="F40" s="291"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65">
        <v>0</v>
      </c>
      <c r="O40" s="165">
        <v>66943</v>
      </c>
      <c r="P40" s="165">
        <v>0</v>
      </c>
      <c r="Q40" s="165">
        <v>0</v>
      </c>
      <c r="R40" s="165">
        <v>0</v>
      </c>
      <c r="S40" s="165">
        <v>0</v>
      </c>
      <c r="T40" s="165">
        <v>0</v>
      </c>
      <c r="U40" s="165">
        <v>0</v>
      </c>
      <c r="V40" s="165">
        <v>0</v>
      </c>
      <c r="W40" s="165">
        <v>0</v>
      </c>
      <c r="X40" s="165">
        <v>0</v>
      </c>
      <c r="Y40" s="165">
        <v>0</v>
      </c>
      <c r="Z40" s="165">
        <v>0</v>
      </c>
      <c r="AA40" s="292"/>
      <c r="AB40" s="255">
        <f>SUM(F40:$AA$40)</f>
        <v>66943</v>
      </c>
      <c r="AC40" s="255">
        <f>SUM(F40:AA40)-AH40</f>
        <v>36943</v>
      </c>
      <c r="AD40" s="2"/>
      <c r="AE40" s="2" t="s">
        <v>226</v>
      </c>
      <c r="AF40" s="2">
        <v>807</v>
      </c>
      <c r="AG40" s="66">
        <v>7</v>
      </c>
      <c r="AH40" s="85">
        <v>30000</v>
      </c>
      <c r="AJ40" s="2"/>
      <c r="AK40" s="2"/>
      <c r="AL40" s="2"/>
    </row>
    <row r="41" spans="1:38" ht="24.95" customHeight="1" thickBot="1">
      <c r="A41" s="356"/>
      <c r="B41" s="355">
        <v>814</v>
      </c>
      <c r="C41" s="278" t="s">
        <v>72</v>
      </c>
      <c r="D41" s="279"/>
      <c r="E41" s="398"/>
      <c r="F41" s="293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386106.21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294"/>
      <c r="AB41" s="398">
        <f>SUM(F41:$AA$41)</f>
        <v>386106.21</v>
      </c>
      <c r="AC41" s="398">
        <f>SUM(F41:AA41)-AH41</f>
        <v>-63893.789999999979</v>
      </c>
      <c r="AD41" s="2"/>
      <c r="AE41" s="2" t="s">
        <v>225</v>
      </c>
      <c r="AF41" s="2">
        <v>814</v>
      </c>
      <c r="AG41" s="66">
        <v>7</v>
      </c>
      <c r="AH41" s="86">
        <v>450000</v>
      </c>
      <c r="AJ41" s="2"/>
      <c r="AK41" s="2"/>
      <c r="AL41" s="2"/>
    </row>
    <row r="42" spans="1:38" ht="24.95" customHeight="1" thickTop="1">
      <c r="A42" s="362"/>
      <c r="B42" s="361">
        <v>905</v>
      </c>
      <c r="C42" s="387" t="s">
        <v>58</v>
      </c>
      <c r="D42" s="388"/>
      <c r="E42" s="399" t="s">
        <v>81</v>
      </c>
      <c r="F42" s="291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  <c r="Q42" s="165">
        <v>6849892.2199999997</v>
      </c>
      <c r="R42" s="165">
        <v>0</v>
      </c>
      <c r="S42" s="165">
        <v>0</v>
      </c>
      <c r="T42" s="165">
        <v>0</v>
      </c>
      <c r="U42" s="165">
        <v>0</v>
      </c>
      <c r="V42" s="165">
        <v>0</v>
      </c>
      <c r="W42" s="165">
        <v>0</v>
      </c>
      <c r="X42" s="165">
        <v>0</v>
      </c>
      <c r="Y42" s="165">
        <v>0</v>
      </c>
      <c r="Z42" s="165">
        <v>0</v>
      </c>
      <c r="AA42" s="292"/>
      <c r="AB42" s="255">
        <f>SUM(F42:$AA$42)</f>
        <v>6849892.2199999997</v>
      </c>
      <c r="AC42" s="255">
        <f>SUM(F42:AA42)-AH42</f>
        <v>-126163.78000000026</v>
      </c>
      <c r="AD42" s="2"/>
      <c r="AE42" s="2" t="s">
        <v>109</v>
      </c>
      <c r="AF42" s="2">
        <v>905</v>
      </c>
      <c r="AG42" s="66">
        <v>2</v>
      </c>
      <c r="AH42" s="87">
        <v>6976056</v>
      </c>
      <c r="AJ42" s="2"/>
      <c r="AK42" s="2"/>
      <c r="AL42" s="2"/>
    </row>
    <row r="43" spans="1:38" ht="24.95" customHeight="1" thickBot="1">
      <c r="A43" s="356"/>
      <c r="B43" s="355">
        <v>940</v>
      </c>
      <c r="C43" s="389" t="s">
        <v>59</v>
      </c>
      <c r="D43" s="390"/>
      <c r="E43" s="400" t="s">
        <v>81</v>
      </c>
      <c r="F43" s="295">
        <v>0</v>
      </c>
      <c r="G43" s="296">
        <v>100000000</v>
      </c>
      <c r="H43" s="296">
        <v>0</v>
      </c>
      <c r="I43" s="296">
        <v>0</v>
      </c>
      <c r="J43" s="296">
        <v>0</v>
      </c>
      <c r="K43" s="296">
        <v>0</v>
      </c>
      <c r="L43" s="296">
        <v>0</v>
      </c>
      <c r="M43" s="296">
        <v>0</v>
      </c>
      <c r="N43" s="296">
        <v>30000000</v>
      </c>
      <c r="O43" s="296">
        <v>0</v>
      </c>
      <c r="P43" s="296">
        <v>0</v>
      </c>
      <c r="Q43" s="296">
        <v>40000000</v>
      </c>
      <c r="R43" s="296">
        <v>0</v>
      </c>
      <c r="S43" s="296">
        <v>0</v>
      </c>
      <c r="T43" s="296">
        <v>45007682</v>
      </c>
      <c r="U43" s="296">
        <v>0</v>
      </c>
      <c r="V43" s="296">
        <v>35000000</v>
      </c>
      <c r="W43" s="296">
        <v>0</v>
      </c>
      <c r="X43" s="296">
        <v>0</v>
      </c>
      <c r="Y43" s="296">
        <v>0</v>
      </c>
      <c r="Z43" s="296">
        <v>0</v>
      </c>
      <c r="AA43" s="297"/>
      <c r="AB43" s="256">
        <f>SUM(F43:$AA$43)</f>
        <v>250007682</v>
      </c>
      <c r="AC43" s="256">
        <f>SUM(F43:AA43)-AH43</f>
        <v>-186414019</v>
      </c>
      <c r="AD43" s="2"/>
      <c r="AE43" s="55" t="s">
        <v>110</v>
      </c>
      <c r="AF43" s="2">
        <v>940</v>
      </c>
      <c r="AG43" s="66">
        <v>2</v>
      </c>
      <c r="AH43" s="87">
        <v>436421701</v>
      </c>
      <c r="AJ43" s="2"/>
      <c r="AK43" s="2"/>
      <c r="AL43" s="2"/>
    </row>
    <row r="44" spans="1:38" ht="24.95" customHeight="1" thickTop="1" thickBot="1">
      <c r="A44" s="88"/>
      <c r="B44" s="62"/>
      <c r="C44" s="66"/>
      <c r="D44" s="9"/>
      <c r="E44" s="89" t="s">
        <v>81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91"/>
      <c r="AD44" s="9"/>
      <c r="AE44" s="9"/>
      <c r="AF44" s="9"/>
      <c r="AG44" s="66"/>
      <c r="AH44" s="92"/>
      <c r="AJ44" s="93"/>
      <c r="AK44" s="9"/>
      <c r="AL44" s="9"/>
    </row>
    <row r="45" spans="1:38" ht="24.95" customHeight="1" thickTop="1">
      <c r="A45" s="81"/>
      <c r="B45" s="355"/>
      <c r="C45" s="385" t="s">
        <v>33</v>
      </c>
      <c r="D45" s="386"/>
      <c r="E45" s="397">
        <f>SUM(E46:E61)</f>
        <v>0</v>
      </c>
      <c r="F45" s="416">
        <f>SUM(F46:F61)-F47-F49</f>
        <v>42083164.979999989</v>
      </c>
      <c r="G45" s="417">
        <f t="shared" ref="G45" si="43">SUM(G46:G61)-G47-G49</f>
        <v>23559740.379999999</v>
      </c>
      <c r="H45" s="417">
        <f t="shared" ref="H45:Z45" si="44">SUM(H46:H61)-H47-H49</f>
        <v>23856722.169999998</v>
      </c>
      <c r="I45" s="417">
        <f t="shared" si="44"/>
        <v>43770996.019999996</v>
      </c>
      <c r="J45" s="417">
        <f t="shared" si="44"/>
        <v>22593898.229999997</v>
      </c>
      <c r="K45" s="417">
        <f t="shared" si="44"/>
        <v>23318958.73</v>
      </c>
      <c r="L45" s="417">
        <f t="shared" si="44"/>
        <v>22015010.210000001</v>
      </c>
      <c r="M45" s="417">
        <f t="shared" si="44"/>
        <v>23120901.640000001</v>
      </c>
      <c r="N45" s="417">
        <f t="shared" si="44"/>
        <v>46137846.339999996</v>
      </c>
      <c r="O45" s="417">
        <f t="shared" si="44"/>
        <v>22404194.210000001</v>
      </c>
      <c r="P45" s="417">
        <f t="shared" si="44"/>
        <v>35407921.390000008</v>
      </c>
      <c r="Q45" s="417">
        <f t="shared" si="44"/>
        <v>23843546.809999995</v>
      </c>
      <c r="R45" s="417">
        <f t="shared" si="44"/>
        <v>46412013.710000001</v>
      </c>
      <c r="S45" s="417">
        <f t="shared" si="44"/>
        <v>23248781.940000001</v>
      </c>
      <c r="T45" s="417">
        <f t="shared" si="44"/>
        <v>23850232.690000001</v>
      </c>
      <c r="U45" s="417">
        <f t="shared" si="44"/>
        <v>28135854.319999997</v>
      </c>
      <c r="V45" s="417">
        <f t="shared" si="44"/>
        <v>29156.730000000003</v>
      </c>
      <c r="W45" s="417">
        <f t="shared" si="44"/>
        <v>23025041.310000002</v>
      </c>
      <c r="X45" s="417">
        <f t="shared" si="44"/>
        <v>46879726.790000007</v>
      </c>
      <c r="Y45" s="417">
        <f t="shared" si="44"/>
        <v>23716447.680000003</v>
      </c>
      <c r="Z45" s="417">
        <f t="shared" si="44"/>
        <v>28590227.619999997</v>
      </c>
      <c r="AA45" s="418"/>
      <c r="AB45" s="397">
        <f t="shared" ref="AB45" si="45">SUM(AB46:AB61)-AB47-AB49</f>
        <v>595939316.61000025</v>
      </c>
      <c r="AC45" s="397">
        <f t="shared" ref="AC45" si="46">SUM(AC46:AC61)-AC47-AC49</f>
        <v>-183173060.04000002</v>
      </c>
      <c r="AD45" s="3"/>
      <c r="AE45" s="95"/>
      <c r="AF45" s="3"/>
      <c r="AG45" s="69"/>
      <c r="AH45" s="63"/>
      <c r="AJ45" s="95"/>
      <c r="AK45" s="3"/>
      <c r="AL45" s="3"/>
    </row>
    <row r="46" spans="1:38" ht="24.95" customHeight="1">
      <c r="A46" s="363"/>
      <c r="B46" s="361">
        <v>735</v>
      </c>
      <c r="C46" s="262" t="s">
        <v>230</v>
      </c>
      <c r="D46" s="263"/>
      <c r="E46" s="401"/>
      <c r="F46" s="327">
        <f>15984893.71+3549.2+1037.4</f>
        <v>15989480.310000001</v>
      </c>
      <c r="G46" s="163">
        <f>15864725.47+2139.4+744.8</f>
        <v>15867609.670000002</v>
      </c>
      <c r="H46" s="163">
        <f>15753973.02+3237.6+665</f>
        <v>15757875.619999999</v>
      </c>
      <c r="I46" s="163">
        <f>27940221.08+5931.8+1064</f>
        <v>27947216.879999999</v>
      </c>
      <c r="J46" s="163">
        <f>15260683.69+3344+851.2</f>
        <v>15264878.889999999</v>
      </c>
      <c r="K46" s="163">
        <f>15764770.11+4468.8+1010.8</f>
        <v>15770249.710000001</v>
      </c>
      <c r="L46" s="163">
        <f>14966225.96+2766.4+931</f>
        <v>14969923.360000001</v>
      </c>
      <c r="M46" s="163">
        <f>15345239.81+6710.8+1356.6</f>
        <v>15353307.210000001</v>
      </c>
      <c r="N46" s="163">
        <f>28990627.29+2846.2+691.6</f>
        <v>28994165.09</v>
      </c>
      <c r="O46" s="163">
        <f>15794208.13+3078+904.4</f>
        <v>15798190.530000001</v>
      </c>
      <c r="P46" s="163">
        <f>21270268.98+2473.8+611.8</f>
        <v>21273354.580000002</v>
      </c>
      <c r="Q46" s="163">
        <f>15960823.01+3530.2+798</f>
        <v>15965151.209999999</v>
      </c>
      <c r="R46" s="163">
        <f>29365244.78+4905.8+1489.6</f>
        <v>29371640.180000003</v>
      </c>
      <c r="S46" s="163">
        <f>15668658.82+2606.8+718.2</f>
        <v>15671983.82</v>
      </c>
      <c r="T46" s="163">
        <f>15972944.55+3017.2+691.6</f>
        <v>15976653.35</v>
      </c>
      <c r="U46" s="163">
        <f>16042019.93+3830.4+1090.6</f>
        <v>16046940.93</v>
      </c>
      <c r="V46" s="163">
        <v>0</v>
      </c>
      <c r="W46" s="163">
        <f>15263268.44+8344.8+1596</f>
        <v>15273209.24</v>
      </c>
      <c r="X46" s="163">
        <f>28671106.46+2093.8+585.2</f>
        <v>28673785.460000001</v>
      </c>
      <c r="Y46" s="163">
        <f>15684459.97+3211+957.6</f>
        <v>15688628.57</v>
      </c>
      <c r="Z46" s="163">
        <f>19982970.49+2420.6+558.6</f>
        <v>19985949.690000001</v>
      </c>
      <c r="AA46" s="328"/>
      <c r="AB46" s="401">
        <f>SUM(F46:$AA$46)-AB54</f>
        <v>375579127.00999999</v>
      </c>
      <c r="AC46" s="401">
        <f t="shared" ref="AC46:AC59" si="47">SUM(F46:AA46)-AH46</f>
        <v>-124127147.69999999</v>
      </c>
      <c r="AD46" s="55"/>
      <c r="AE46" s="2" t="s">
        <v>111</v>
      </c>
      <c r="AF46" s="2">
        <v>735</v>
      </c>
      <c r="AG46" s="66" t="s">
        <v>177</v>
      </c>
      <c r="AH46" s="87">
        <v>499767342</v>
      </c>
      <c r="AJ46" s="96">
        <v>126949284</v>
      </c>
      <c r="AK46" s="2" t="s">
        <v>221</v>
      </c>
      <c r="AL46" s="2"/>
    </row>
    <row r="47" spans="1:38" ht="24.95" customHeight="1">
      <c r="A47" s="81"/>
      <c r="B47" s="355">
        <v>735</v>
      </c>
      <c r="C47" s="314"/>
      <c r="D47" s="391" t="s">
        <v>239</v>
      </c>
      <c r="E47" s="393"/>
      <c r="F47" s="329">
        <v>30000</v>
      </c>
      <c r="G47" s="201">
        <v>0</v>
      </c>
      <c r="H47" s="201">
        <v>0</v>
      </c>
      <c r="I47" s="201">
        <v>-185709.5</v>
      </c>
      <c r="J47" s="201">
        <v>0</v>
      </c>
      <c r="K47" s="201">
        <v>431341.74</v>
      </c>
      <c r="L47" s="201">
        <v>0</v>
      </c>
      <c r="M47" s="201">
        <v>40309.760000000002</v>
      </c>
      <c r="N47" s="201">
        <v>0</v>
      </c>
      <c r="O47" s="201">
        <v>0</v>
      </c>
      <c r="P47" s="201">
        <v>92498</v>
      </c>
      <c r="Q47" s="201">
        <v>0</v>
      </c>
      <c r="R47" s="201">
        <v>558145.17000000004</v>
      </c>
      <c r="S47" s="201">
        <v>0</v>
      </c>
      <c r="T47" s="201">
        <v>0</v>
      </c>
      <c r="U47" s="201">
        <v>1198152.54</v>
      </c>
      <c r="V47" s="201">
        <v>0</v>
      </c>
      <c r="W47" s="201">
        <v>0</v>
      </c>
      <c r="X47" s="201">
        <v>0</v>
      </c>
      <c r="Y47" s="201">
        <v>312256.21999999997</v>
      </c>
      <c r="Z47" s="201">
        <f>3405200+522983.85</f>
        <v>3928183.85</v>
      </c>
      <c r="AA47" s="330"/>
      <c r="AB47" s="393">
        <f>SUM(F47:$AA$47)</f>
        <v>6405177.7799999993</v>
      </c>
      <c r="AC47" s="393">
        <f t="shared" si="47"/>
        <v>615177.77999999933</v>
      </c>
      <c r="AD47" s="55"/>
      <c r="AE47" s="2" t="s">
        <v>241</v>
      </c>
      <c r="AF47" s="2"/>
      <c r="AG47" s="66"/>
      <c r="AH47" s="87">
        <v>5790000</v>
      </c>
      <c r="AJ47" s="96"/>
      <c r="AK47" s="2"/>
      <c r="AL47" s="2"/>
    </row>
    <row r="48" spans="1:38" ht="24.95" customHeight="1">
      <c r="A48" s="363"/>
      <c r="B48" s="361">
        <v>735</v>
      </c>
      <c r="C48" s="262" t="s">
        <v>231</v>
      </c>
      <c r="D48" s="263"/>
      <c r="E48" s="401"/>
      <c r="F48" s="327">
        <v>7414684.9100000001</v>
      </c>
      <c r="G48" s="163">
        <v>7553260.1500000004</v>
      </c>
      <c r="H48" s="163">
        <v>7519479.5099999998</v>
      </c>
      <c r="I48" s="163">
        <v>15434507.66</v>
      </c>
      <c r="J48" s="163">
        <v>7228828.8099999996</v>
      </c>
      <c r="K48" s="163">
        <v>7495561.9100000001</v>
      </c>
      <c r="L48" s="163">
        <v>7189299.8799999999</v>
      </c>
      <c r="M48" s="163">
        <v>7655641.6299999999</v>
      </c>
      <c r="N48" s="163">
        <v>15546436.029999999</v>
      </c>
      <c r="O48" s="163">
        <v>7494466.9400000004</v>
      </c>
      <c r="P48" s="163">
        <v>10979303.32</v>
      </c>
      <c r="Q48" s="163">
        <v>7620363.9100000001</v>
      </c>
      <c r="R48" s="163">
        <v>15894048.59</v>
      </c>
      <c r="S48" s="163">
        <v>7461826.5</v>
      </c>
      <c r="T48" s="163">
        <v>7553761.0800000001</v>
      </c>
      <c r="U48" s="163">
        <v>7643507.2300000004</v>
      </c>
      <c r="V48" s="163">
        <v>0</v>
      </c>
      <c r="W48" s="163">
        <v>7751086.4699999997</v>
      </c>
      <c r="X48" s="163">
        <v>15586261.67</v>
      </c>
      <c r="Y48" s="163">
        <v>7981742.7300000004</v>
      </c>
      <c r="Z48" s="163">
        <v>7961987.9400000004</v>
      </c>
      <c r="AA48" s="328"/>
      <c r="AB48" s="401">
        <f>SUM(F48:$AA$48)</f>
        <v>186966056.86999997</v>
      </c>
      <c r="AC48" s="401">
        <f t="shared" si="47"/>
        <v>-55872954.130000025</v>
      </c>
      <c r="AD48" s="2"/>
      <c r="AE48" s="2" t="s">
        <v>112</v>
      </c>
      <c r="AF48" s="2">
        <v>735</v>
      </c>
      <c r="AG48" s="66" t="s">
        <v>113</v>
      </c>
      <c r="AH48" s="87">
        <v>242839011</v>
      </c>
      <c r="AJ48" s="96">
        <v>61199996</v>
      </c>
      <c r="AK48" s="2" t="s">
        <v>221</v>
      </c>
      <c r="AL48" s="2"/>
    </row>
    <row r="49" spans="1:38" ht="24.95" customHeight="1">
      <c r="A49" s="81"/>
      <c r="B49" s="355">
        <v>735</v>
      </c>
      <c r="C49" s="314"/>
      <c r="D49" s="391" t="s">
        <v>240</v>
      </c>
      <c r="E49" s="393"/>
      <c r="F49" s="329">
        <v>0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201">
        <v>0</v>
      </c>
      <c r="M49" s="201">
        <v>0</v>
      </c>
      <c r="N49" s="201">
        <v>0</v>
      </c>
      <c r="O49" s="201">
        <v>0</v>
      </c>
      <c r="P49" s="201">
        <v>0</v>
      </c>
      <c r="Q49" s="201">
        <v>0</v>
      </c>
      <c r="R49" s="201">
        <v>0</v>
      </c>
      <c r="S49" s="201">
        <v>0</v>
      </c>
      <c r="T49" s="201">
        <v>0</v>
      </c>
      <c r="U49" s="201">
        <v>0</v>
      </c>
      <c r="V49" s="201">
        <v>0</v>
      </c>
      <c r="W49" s="201">
        <v>0</v>
      </c>
      <c r="X49" s="201">
        <v>0</v>
      </c>
      <c r="Y49" s="201">
        <v>687206.86</v>
      </c>
      <c r="Z49" s="201">
        <v>409000</v>
      </c>
      <c r="AA49" s="330"/>
      <c r="AB49" s="393">
        <f>SUM(F$49:$AA49)</f>
        <v>1096206.8599999999</v>
      </c>
      <c r="AC49" s="393">
        <f t="shared" si="47"/>
        <v>-763793.14000000013</v>
      </c>
      <c r="AD49" s="2"/>
      <c r="AE49" s="2" t="s">
        <v>242</v>
      </c>
      <c r="AF49" s="2"/>
      <c r="AG49" s="66"/>
      <c r="AH49" s="87">
        <v>1860000</v>
      </c>
      <c r="AJ49" s="96"/>
      <c r="AK49" s="2"/>
      <c r="AL49" s="2"/>
    </row>
    <row r="50" spans="1:38" ht="24.95" customHeight="1">
      <c r="A50" s="363"/>
      <c r="B50" s="361">
        <v>723</v>
      </c>
      <c r="C50" s="262" t="s">
        <v>11</v>
      </c>
      <c r="D50" s="263"/>
      <c r="E50" s="401"/>
      <c r="F50" s="327">
        <v>3723.88</v>
      </c>
      <c r="G50" s="163">
        <v>3723.88</v>
      </c>
      <c r="H50" s="163">
        <v>3723.88</v>
      </c>
      <c r="I50" s="163">
        <v>11171.64</v>
      </c>
      <c r="J50" s="163">
        <v>3723.88</v>
      </c>
      <c r="K50" s="163">
        <v>3723.88</v>
      </c>
      <c r="L50" s="163">
        <v>3723.63</v>
      </c>
      <c r="M50" s="163">
        <v>3847.99</v>
      </c>
      <c r="N50" s="163">
        <v>11543.97</v>
      </c>
      <c r="O50" s="163">
        <v>3847.99</v>
      </c>
      <c r="P50" s="163">
        <v>7695.98</v>
      </c>
      <c r="Q50" s="163">
        <v>3847.99</v>
      </c>
      <c r="R50" s="163">
        <v>11543.97</v>
      </c>
      <c r="S50" s="163">
        <v>3847.99</v>
      </c>
      <c r="T50" s="163">
        <v>3847.99</v>
      </c>
      <c r="U50" s="163">
        <v>3847.99</v>
      </c>
      <c r="V50" s="163">
        <v>0</v>
      </c>
      <c r="W50" s="163">
        <v>3847.99</v>
      </c>
      <c r="X50" s="163">
        <v>11543.97</v>
      </c>
      <c r="Y50" s="163">
        <v>3847.99</v>
      </c>
      <c r="Z50" s="163">
        <v>3847.99</v>
      </c>
      <c r="AA50" s="328"/>
      <c r="AB50" s="401">
        <f>SUM(F50:$AA$50)</f>
        <v>110474.47000000002</v>
      </c>
      <c r="AC50" s="401">
        <f t="shared" si="47"/>
        <v>-25338.529999999984</v>
      </c>
      <c r="AD50" s="2"/>
      <c r="AE50" s="2" t="s">
        <v>11</v>
      </c>
      <c r="AF50" s="2">
        <v>723</v>
      </c>
      <c r="AG50" s="66" t="s">
        <v>114</v>
      </c>
      <c r="AH50" s="87">
        <v>135813</v>
      </c>
      <c r="AJ50" s="96">
        <v>33985</v>
      </c>
      <c r="AK50" s="2" t="s">
        <v>221</v>
      </c>
      <c r="AL50" s="2"/>
    </row>
    <row r="51" spans="1:38" ht="24.95" customHeight="1">
      <c r="A51" s="81"/>
      <c r="B51" s="355" t="s">
        <v>100</v>
      </c>
      <c r="C51" s="278" t="s">
        <v>12</v>
      </c>
      <c r="D51" s="279"/>
      <c r="E51" s="398"/>
      <c r="F51" s="329">
        <v>63000</v>
      </c>
      <c r="G51" s="201">
        <v>0</v>
      </c>
      <c r="H51" s="201">
        <v>0</v>
      </c>
      <c r="I51" s="201">
        <v>317048.03999999998</v>
      </c>
      <c r="J51" s="201">
        <v>0</v>
      </c>
      <c r="K51" s="201">
        <v>0</v>
      </c>
      <c r="L51" s="201">
        <v>0</v>
      </c>
      <c r="M51" s="201">
        <v>0</v>
      </c>
      <c r="N51" s="201">
        <v>429208.04</v>
      </c>
      <c r="O51" s="201">
        <v>0</v>
      </c>
      <c r="P51" s="201">
        <v>0</v>
      </c>
      <c r="Q51" s="201">
        <v>0</v>
      </c>
      <c r="R51" s="201">
        <v>370933.17</v>
      </c>
      <c r="S51" s="201">
        <v>0</v>
      </c>
      <c r="T51" s="201">
        <v>0</v>
      </c>
      <c r="U51" s="201">
        <v>0</v>
      </c>
      <c r="V51" s="201">
        <v>0</v>
      </c>
      <c r="W51" s="201">
        <v>0</v>
      </c>
      <c r="X51" s="201">
        <v>388617</v>
      </c>
      <c r="Y51" s="201">
        <v>0</v>
      </c>
      <c r="Z51" s="201">
        <v>6146.08</v>
      </c>
      <c r="AA51" s="330"/>
      <c r="AB51" s="398">
        <f>SUM(F51:$AA$51)</f>
        <v>1574952.33</v>
      </c>
      <c r="AC51" s="393">
        <f t="shared" si="47"/>
        <v>-610645.66999999993</v>
      </c>
      <c r="AD51" s="2"/>
      <c r="AE51" s="2" t="s">
        <v>115</v>
      </c>
      <c r="AF51" s="2">
        <v>731</v>
      </c>
      <c r="AG51" s="66" t="s">
        <v>171</v>
      </c>
      <c r="AH51" s="87">
        <v>2185598</v>
      </c>
      <c r="AJ51" s="96">
        <v>585598</v>
      </c>
      <c r="AK51" s="2" t="s">
        <v>221</v>
      </c>
      <c r="AL51" s="2"/>
    </row>
    <row r="52" spans="1:38" ht="24.95" customHeight="1">
      <c r="A52" s="363"/>
      <c r="B52" s="361">
        <v>717</v>
      </c>
      <c r="C52" s="262" t="s">
        <v>178</v>
      </c>
      <c r="D52" s="263"/>
      <c r="E52" s="401"/>
      <c r="F52" s="327">
        <v>17001280.329999998</v>
      </c>
      <c r="G52" s="163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3100000</v>
      </c>
      <c r="Q52" s="163">
        <v>0</v>
      </c>
      <c r="R52" s="163">
        <v>0</v>
      </c>
      <c r="S52" s="163">
        <v>0</v>
      </c>
      <c r="T52" s="163">
        <v>0</v>
      </c>
      <c r="U52" s="163">
        <v>0</v>
      </c>
      <c r="V52" s="163">
        <v>0</v>
      </c>
      <c r="W52" s="163">
        <v>0</v>
      </c>
      <c r="X52" s="163">
        <v>0</v>
      </c>
      <c r="Y52" s="163">
        <v>0</v>
      </c>
      <c r="Z52" s="163">
        <v>0</v>
      </c>
      <c r="AA52" s="328"/>
      <c r="AB52" s="401">
        <f>SUM(F52:$AA$52)</f>
        <v>20101280.329999998</v>
      </c>
      <c r="AC52" s="401">
        <f t="shared" si="47"/>
        <v>-1297459.6700000018</v>
      </c>
      <c r="AD52" s="2"/>
      <c r="AE52" s="2" t="s">
        <v>13</v>
      </c>
      <c r="AF52" s="2">
        <v>717</v>
      </c>
      <c r="AG52" s="66" t="s">
        <v>116</v>
      </c>
      <c r="AH52" s="87">
        <v>21398740</v>
      </c>
      <c r="AJ52" s="55">
        <v>1202845</v>
      </c>
      <c r="AK52" s="2" t="s">
        <v>246</v>
      </c>
      <c r="AL52" s="2"/>
    </row>
    <row r="53" spans="1:38" ht="24.95" customHeight="1">
      <c r="A53" s="81"/>
      <c r="B53" s="355" t="s">
        <v>160</v>
      </c>
      <c r="C53" s="314" t="s">
        <v>45</v>
      </c>
      <c r="D53" s="315"/>
      <c r="E53" s="393"/>
      <c r="F53" s="329">
        <v>0</v>
      </c>
      <c r="G53" s="201">
        <v>0</v>
      </c>
      <c r="H53" s="201">
        <v>0</v>
      </c>
      <c r="I53" s="201">
        <v>0</v>
      </c>
      <c r="J53" s="201">
        <v>0</v>
      </c>
      <c r="K53" s="201">
        <v>0</v>
      </c>
      <c r="L53" s="201">
        <v>0</v>
      </c>
      <c r="M53" s="201">
        <v>0</v>
      </c>
      <c r="N53" s="201">
        <v>0</v>
      </c>
      <c r="O53" s="201">
        <f>7894.12+8358.48+3773.4+6124.08+503.12</f>
        <v>26653.200000000001</v>
      </c>
      <c r="P53" s="201">
        <v>0</v>
      </c>
      <c r="Q53" s="201">
        <v>0</v>
      </c>
      <c r="R53" s="201">
        <f>407937.58+45624.79</f>
        <v>453562.37</v>
      </c>
      <c r="S53" s="201">
        <v>0</v>
      </c>
      <c r="T53" s="201">
        <v>0</v>
      </c>
      <c r="U53" s="201">
        <v>0</v>
      </c>
      <c r="V53" s="201">
        <v>0</v>
      </c>
      <c r="W53" s="201">
        <v>0</v>
      </c>
      <c r="X53" s="201">
        <v>0</v>
      </c>
      <c r="Y53" s="201">
        <v>0</v>
      </c>
      <c r="Z53" s="201">
        <v>0</v>
      </c>
      <c r="AA53" s="330"/>
      <c r="AB53" s="393">
        <f>SUM(F53:$AA$53)</f>
        <v>480215.57</v>
      </c>
      <c r="AC53" s="393">
        <f t="shared" si="47"/>
        <v>-19784.090000000142</v>
      </c>
      <c r="AD53" s="2"/>
      <c r="AE53" s="2" t="s">
        <v>118</v>
      </c>
      <c r="AF53" s="2">
        <v>727</v>
      </c>
      <c r="AG53" s="66" t="s">
        <v>119</v>
      </c>
      <c r="AH53" s="87">
        <v>499999.66000000015</v>
      </c>
      <c r="AJ53" s="2"/>
      <c r="AK53" s="2"/>
      <c r="AL53" s="2"/>
    </row>
    <row r="54" spans="1:38" ht="24.95" customHeight="1">
      <c r="A54" s="363"/>
      <c r="B54" s="361">
        <v>715</v>
      </c>
      <c r="C54" s="276" t="s">
        <v>34</v>
      </c>
      <c r="D54" s="277"/>
      <c r="E54" s="255"/>
      <c r="F54" s="327">
        <v>0</v>
      </c>
      <c r="G54" s="163">
        <v>0</v>
      </c>
      <c r="H54" s="163">
        <v>0</v>
      </c>
      <c r="I54" s="163">
        <v>0</v>
      </c>
      <c r="J54" s="163">
        <v>0</v>
      </c>
      <c r="K54" s="163">
        <v>0</v>
      </c>
      <c r="L54" s="163">
        <v>0</v>
      </c>
      <c r="M54" s="163">
        <v>0</v>
      </c>
      <c r="N54" s="163">
        <v>0</v>
      </c>
      <c r="O54" s="163">
        <v>0</v>
      </c>
      <c r="P54" s="163">
        <v>0</v>
      </c>
      <c r="Q54" s="163">
        <v>61067.29</v>
      </c>
      <c r="R54" s="163">
        <v>0</v>
      </c>
      <c r="S54" s="163">
        <v>0</v>
      </c>
      <c r="T54" s="163">
        <v>0</v>
      </c>
      <c r="U54" s="163">
        <v>0</v>
      </c>
      <c r="V54" s="163">
        <v>0</v>
      </c>
      <c r="W54" s="163">
        <v>0</v>
      </c>
      <c r="X54" s="163">
        <v>0</v>
      </c>
      <c r="Y54" s="163">
        <v>0</v>
      </c>
      <c r="Z54" s="163">
        <v>0</v>
      </c>
      <c r="AA54" s="328"/>
      <c r="AB54" s="255">
        <f>SUM(F54:$AA$54)</f>
        <v>61067.29</v>
      </c>
      <c r="AC54" s="401">
        <f t="shared" si="47"/>
        <v>31067.29</v>
      </c>
      <c r="AD54" s="2"/>
      <c r="AE54" s="2" t="s">
        <v>111</v>
      </c>
      <c r="AF54" s="2">
        <v>735</v>
      </c>
      <c r="AG54" s="66" t="s">
        <v>170</v>
      </c>
      <c r="AH54" s="87">
        <v>30000</v>
      </c>
      <c r="AJ54" s="55"/>
      <c r="AK54" s="2"/>
      <c r="AL54" s="2"/>
    </row>
    <row r="55" spans="1:38" ht="24.95" customHeight="1">
      <c r="A55" s="81"/>
      <c r="B55" s="355" t="s">
        <v>52</v>
      </c>
      <c r="C55" s="278" t="s">
        <v>8</v>
      </c>
      <c r="D55" s="279"/>
      <c r="E55" s="398"/>
      <c r="F55" s="329">
        <f>44674.73+6620+1233.75</f>
        <v>52528.480000000003</v>
      </c>
      <c r="G55" s="201">
        <f>57867.87+5076.25+1700</f>
        <v>64644.12</v>
      </c>
      <c r="H55" s="201">
        <f>60012.75+3158.75+1986.25</f>
        <v>65157.75</v>
      </c>
      <c r="I55" s="201">
        <f>46703.05+2443.75+1245</f>
        <v>50391.8</v>
      </c>
      <c r="J55" s="201">
        <f>70626.7+2517.5+2283.75</f>
        <v>75427.95</v>
      </c>
      <c r="K55" s="201">
        <f>37659.28+1721.25+1552.5</f>
        <v>40933.03</v>
      </c>
      <c r="L55" s="201">
        <f>37256.17+1356.25+1668.75</f>
        <v>40281.17</v>
      </c>
      <c r="M55" s="201">
        <f>31179.3+1187.5+936.25</f>
        <v>33303.050000000003</v>
      </c>
      <c r="N55" s="201">
        <f>56347.47+1228.75+1581.25</f>
        <v>59157.47</v>
      </c>
      <c r="O55" s="201">
        <f>29930.04+1081.25+892.5</f>
        <v>31903.79</v>
      </c>
      <c r="P55" s="201">
        <f>28951.25+1195+775</f>
        <v>30921.25</v>
      </c>
      <c r="Q55" s="201">
        <f>31665.8+1110+831.25</f>
        <v>33607.050000000003</v>
      </c>
      <c r="R55" s="201">
        <f>28089+1098.75+710+2</f>
        <v>29899.75</v>
      </c>
      <c r="S55" s="201">
        <f>54323.78+1407.5+1173.75</f>
        <v>56905.03</v>
      </c>
      <c r="T55" s="201">
        <f>1291.25+953.75</f>
        <v>2245</v>
      </c>
      <c r="U55" s="201">
        <f>22443.61+1512.5+678.75</f>
        <v>24634.86</v>
      </c>
      <c r="V55" s="201">
        <f>32446.88+1705+596.25</f>
        <v>34748.130000000005</v>
      </c>
      <c r="W55" s="201">
        <f>2972.5+508.75+27268.07</f>
        <v>30749.32</v>
      </c>
      <c r="X55" s="201">
        <f>56607.39+7145+1262.5</f>
        <v>65014.89</v>
      </c>
      <c r="Y55" s="201">
        <f>35263.21+6512.5+826.25</f>
        <v>42601.96</v>
      </c>
      <c r="Z55" s="201">
        <f>34089.58+7992.5+851.25</f>
        <v>42933.33</v>
      </c>
      <c r="AA55" s="330"/>
      <c r="AB55" s="398">
        <f>SUM(F55:$AA$55)</f>
        <v>907989.17999999982</v>
      </c>
      <c r="AC55" s="393">
        <f t="shared" si="47"/>
        <v>-10493.160000000033</v>
      </c>
      <c r="AD55" s="2"/>
      <c r="AE55" s="2" t="s">
        <v>8</v>
      </c>
      <c r="AF55" s="2">
        <v>727</v>
      </c>
      <c r="AG55" s="66" t="s">
        <v>117</v>
      </c>
      <c r="AH55" s="87">
        <v>918482.33999999985</v>
      </c>
      <c r="AJ55" s="97"/>
      <c r="AK55" s="2"/>
      <c r="AL55" s="2"/>
    </row>
    <row r="56" spans="1:38" ht="24.95" customHeight="1">
      <c r="A56" s="363"/>
      <c r="B56" s="361" t="s">
        <v>104</v>
      </c>
      <c r="C56" s="276" t="s">
        <v>102</v>
      </c>
      <c r="D56" s="277"/>
      <c r="E56" s="255"/>
      <c r="F56" s="327">
        <v>0</v>
      </c>
      <c r="G56" s="163">
        <v>0</v>
      </c>
      <c r="H56" s="163">
        <v>0</v>
      </c>
      <c r="I56" s="163">
        <v>0</v>
      </c>
      <c r="J56" s="163">
        <v>0</v>
      </c>
      <c r="K56" s="163">
        <v>0</v>
      </c>
      <c r="L56" s="163">
        <v>0</v>
      </c>
      <c r="M56" s="163">
        <v>0</v>
      </c>
      <c r="N56" s="163">
        <v>0</v>
      </c>
      <c r="O56" s="163">
        <v>0</v>
      </c>
      <c r="P56" s="163">
        <v>0</v>
      </c>
      <c r="Q56" s="163">
        <v>329</v>
      </c>
      <c r="R56" s="163">
        <v>0</v>
      </c>
      <c r="S56" s="163">
        <v>0</v>
      </c>
      <c r="T56" s="163">
        <v>0</v>
      </c>
      <c r="U56" s="163">
        <v>0</v>
      </c>
      <c r="V56" s="163">
        <v>0</v>
      </c>
      <c r="W56" s="163">
        <v>0</v>
      </c>
      <c r="X56" s="163">
        <v>1980896</v>
      </c>
      <c r="Y56" s="163">
        <v>0</v>
      </c>
      <c r="Z56" s="163">
        <v>0</v>
      </c>
      <c r="AA56" s="328"/>
      <c r="AB56" s="255">
        <f>SUM(F56:$AA$56)</f>
        <v>1981225</v>
      </c>
      <c r="AC56" s="401">
        <f t="shared" si="47"/>
        <v>-207452</v>
      </c>
      <c r="AD56" s="2"/>
      <c r="AE56" s="2" t="s">
        <v>120</v>
      </c>
      <c r="AF56" s="2">
        <v>728</v>
      </c>
      <c r="AG56" s="66" t="s">
        <v>121</v>
      </c>
      <c r="AH56" s="87">
        <v>2188677</v>
      </c>
      <c r="AJ56" s="55"/>
      <c r="AK56" s="2"/>
      <c r="AL56" s="2"/>
    </row>
    <row r="57" spans="1:38" ht="24.95" customHeight="1">
      <c r="A57" s="81"/>
      <c r="B57" s="355">
        <v>740</v>
      </c>
      <c r="C57" s="278" t="s">
        <v>103</v>
      </c>
      <c r="D57" s="279"/>
      <c r="E57" s="398"/>
      <c r="F57" s="329">
        <v>3074.2</v>
      </c>
      <c r="G57" s="201">
        <v>4009</v>
      </c>
      <c r="H57" s="201">
        <v>3302.2</v>
      </c>
      <c r="I57" s="201">
        <v>10651.4</v>
      </c>
      <c r="J57" s="201">
        <v>3401</v>
      </c>
      <c r="K57" s="201">
        <v>8208</v>
      </c>
      <c r="L57" s="201">
        <v>4366.2</v>
      </c>
      <c r="M57" s="201">
        <v>10982</v>
      </c>
      <c r="N57" s="201">
        <v>4263.6000000000004</v>
      </c>
      <c r="O57" s="201">
        <v>3480.8</v>
      </c>
      <c r="P57" s="201">
        <v>4005.2</v>
      </c>
      <c r="Q57" s="201">
        <v>4932.3999999999996</v>
      </c>
      <c r="R57" s="201">
        <v>10119.4</v>
      </c>
      <c r="S57" s="201">
        <v>3610</v>
      </c>
      <c r="T57" s="201">
        <v>3575.8</v>
      </c>
      <c r="U57" s="201">
        <v>3568.2</v>
      </c>
      <c r="V57" s="201">
        <v>0</v>
      </c>
      <c r="W57" s="201">
        <v>11118.8</v>
      </c>
      <c r="X57" s="201">
        <f>2903.2+170696</f>
        <v>173599.2</v>
      </c>
      <c r="Y57" s="201">
        <v>3051.4</v>
      </c>
      <c r="Z57" s="201">
        <v>2891.8</v>
      </c>
      <c r="AA57" s="330"/>
      <c r="AB57" s="398">
        <f>SUM(F$57:$AA57)</f>
        <v>276210.60000000003</v>
      </c>
      <c r="AC57" s="393">
        <f t="shared" si="47"/>
        <v>-50968.399999999965</v>
      </c>
      <c r="AD57" s="2"/>
      <c r="AE57" s="2" t="s">
        <v>189</v>
      </c>
      <c r="AF57" s="2"/>
      <c r="AG57" s="66" t="s">
        <v>190</v>
      </c>
      <c r="AH57" s="87">
        <v>327179</v>
      </c>
      <c r="AJ57" s="2"/>
      <c r="AK57" s="2"/>
      <c r="AL57" s="2"/>
    </row>
    <row r="58" spans="1:38" ht="24.95" customHeight="1">
      <c r="A58" s="363"/>
      <c r="B58" s="361">
        <v>734</v>
      </c>
      <c r="C58" s="262" t="s">
        <v>9</v>
      </c>
      <c r="D58" s="263"/>
      <c r="E58" s="258"/>
      <c r="F58" s="327">
        <v>0</v>
      </c>
      <c r="G58" s="163">
        <v>0</v>
      </c>
      <c r="H58" s="163">
        <v>507183.20999999996</v>
      </c>
      <c r="I58" s="163">
        <v>0</v>
      </c>
      <c r="J58" s="163">
        <v>0</v>
      </c>
      <c r="K58" s="163">
        <v>0</v>
      </c>
      <c r="L58" s="163">
        <v>0</v>
      </c>
      <c r="M58" s="163">
        <v>0</v>
      </c>
      <c r="N58" s="163">
        <v>0</v>
      </c>
      <c r="O58" s="163">
        <v>0</v>
      </c>
      <c r="P58" s="163">
        <v>0</v>
      </c>
      <c r="Q58" s="163">
        <v>0</v>
      </c>
      <c r="R58" s="163">
        <f>97536.87+270184.91</f>
        <v>367721.77999999997</v>
      </c>
      <c r="S58" s="163">
        <v>0</v>
      </c>
      <c r="T58" s="163">
        <f>676924.29-97536.87-270184.91</f>
        <v>309202.51000000007</v>
      </c>
      <c r="U58" s="163">
        <v>3615.97</v>
      </c>
      <c r="V58" s="163">
        <v>0</v>
      </c>
      <c r="W58" s="163">
        <v>0</v>
      </c>
      <c r="X58" s="163">
        <v>0</v>
      </c>
      <c r="Y58" s="163">
        <v>-3615.97</v>
      </c>
      <c r="Z58" s="163">
        <v>0</v>
      </c>
      <c r="AA58" s="328"/>
      <c r="AB58" s="258">
        <f>SUM(F58:$AA$58)</f>
        <v>1184107.5</v>
      </c>
      <c r="AC58" s="401">
        <f t="shared" si="47"/>
        <v>-215892.5</v>
      </c>
      <c r="AD58" s="2"/>
      <c r="AE58" s="2" t="s">
        <v>9</v>
      </c>
      <c r="AF58" s="2">
        <v>734</v>
      </c>
      <c r="AG58" s="66" t="s">
        <v>122</v>
      </c>
      <c r="AH58" s="87">
        <v>1400000</v>
      </c>
      <c r="AJ58" s="2"/>
      <c r="AK58" s="2"/>
      <c r="AL58" s="2"/>
    </row>
    <row r="59" spans="1:38" ht="24.95" customHeight="1">
      <c r="A59" s="81"/>
      <c r="B59" s="358" t="s">
        <v>107</v>
      </c>
      <c r="C59" s="278" t="s">
        <v>35</v>
      </c>
      <c r="D59" s="279"/>
      <c r="E59" s="398"/>
      <c r="F59" s="329">
        <f>1064219.48+491173.39</f>
        <v>1555392.87</v>
      </c>
      <c r="G59" s="201">
        <v>34.4</v>
      </c>
      <c r="H59" s="201">
        <v>0</v>
      </c>
      <c r="I59" s="201">
        <v>8.6</v>
      </c>
      <c r="J59" s="201">
        <v>0</v>
      </c>
      <c r="K59" s="201">
        <f>273.6+8.6</f>
        <v>282.20000000000005</v>
      </c>
      <c r="L59" s="201">
        <f>744.56+71.2+8.6</f>
        <v>824.36</v>
      </c>
      <c r="M59" s="201">
        <v>63819.76</v>
      </c>
      <c r="N59" s="201">
        <v>8.6</v>
      </c>
      <c r="O59" s="201">
        <f>2134.35</f>
        <v>2134.35</v>
      </c>
      <c r="P59" s="201">
        <f>8.6+8.6</f>
        <v>17.2</v>
      </c>
      <c r="Q59" s="201">
        <f>558.4+34.4-8.6-8.6+8.6</f>
        <v>584.19999999999993</v>
      </c>
      <c r="R59" s="201">
        <v>8.6</v>
      </c>
      <c r="S59" s="201">
        <f>8.6+4260-4260</f>
        <v>8.6000000000003638</v>
      </c>
      <c r="T59" s="201">
        <v>8.6</v>
      </c>
      <c r="U59" s="201">
        <v>8.6</v>
      </c>
      <c r="V59" s="201">
        <v>8.6</v>
      </c>
      <c r="W59" s="201">
        <v>967.85</v>
      </c>
      <c r="X59" s="201">
        <v>8.6</v>
      </c>
      <c r="Y59" s="201">
        <f>182.4+8.6</f>
        <v>191</v>
      </c>
      <c r="Z59" s="201">
        <f>8.6+8.6</f>
        <v>17.2</v>
      </c>
      <c r="AA59" s="330"/>
      <c r="AB59" s="398">
        <f>SUM(F59:$AA$59)</f>
        <v>1624334.1900000009</v>
      </c>
      <c r="AC59" s="398">
        <f t="shared" si="47"/>
        <v>-778148.80999999912</v>
      </c>
      <c r="AD59" s="2"/>
      <c r="AE59" s="2" t="s">
        <v>123</v>
      </c>
      <c r="AF59" s="2">
        <v>730</v>
      </c>
      <c r="AG59" s="66" t="s">
        <v>124</v>
      </c>
      <c r="AH59" s="87">
        <v>2402483</v>
      </c>
      <c r="AJ59" s="98">
        <v>645415</v>
      </c>
      <c r="AK59" s="2" t="s">
        <v>221</v>
      </c>
      <c r="AL59" s="2"/>
    </row>
    <row r="60" spans="1:38" ht="24.95" customHeight="1">
      <c r="A60" s="363"/>
      <c r="B60" s="365" t="s">
        <v>219</v>
      </c>
      <c r="C60" s="276" t="s">
        <v>188</v>
      </c>
      <c r="D60" s="277"/>
      <c r="E60" s="255"/>
      <c r="F60" s="327">
        <v>0</v>
      </c>
      <c r="G60" s="163">
        <v>66459.16</v>
      </c>
      <c r="H60" s="163">
        <v>0</v>
      </c>
      <c r="I60" s="163">
        <v>0</v>
      </c>
      <c r="J60" s="163">
        <v>17637.7</v>
      </c>
      <c r="K60" s="163">
        <v>0</v>
      </c>
      <c r="L60" s="163">
        <v>2791.61</v>
      </c>
      <c r="M60" s="163">
        <v>0</v>
      </c>
      <c r="N60" s="163">
        <v>0</v>
      </c>
      <c r="O60" s="163">
        <v>0</v>
      </c>
      <c r="P60" s="163">
        <v>0</v>
      </c>
      <c r="Q60" s="163">
        <v>153663.76</v>
      </c>
      <c r="R60" s="163">
        <v>0</v>
      </c>
      <c r="S60" s="163">
        <v>0</v>
      </c>
      <c r="T60" s="163">
        <v>0</v>
      </c>
      <c r="U60" s="163">
        <v>0</v>
      </c>
      <c r="V60" s="163">
        <v>0</v>
      </c>
      <c r="W60" s="163">
        <v>0</v>
      </c>
      <c r="X60" s="163">
        <v>0</v>
      </c>
      <c r="Y60" s="163">
        <v>0</v>
      </c>
      <c r="Z60" s="163">
        <f>403077.05+368528.05</f>
        <v>771605.1</v>
      </c>
      <c r="AA60" s="328"/>
      <c r="AB60" s="255">
        <f>SUM(F$60:$AA60)</f>
        <v>1012157.33</v>
      </c>
      <c r="AC60" s="255">
        <f>SUM(F60:AA60)-$AH$60</f>
        <v>12157.329999999958</v>
      </c>
      <c r="AD60" s="2"/>
      <c r="AE60" s="2" t="s">
        <v>227</v>
      </c>
      <c r="AF60" s="2">
        <v>730</v>
      </c>
      <c r="AG60" s="66" t="s">
        <v>229</v>
      </c>
      <c r="AH60" s="87">
        <v>1000000</v>
      </c>
      <c r="AJ60" s="2"/>
      <c r="AK60" s="2"/>
      <c r="AL60" s="2"/>
    </row>
    <row r="61" spans="1:38" ht="24.95" customHeight="1" thickBot="1">
      <c r="A61" s="81"/>
      <c r="B61" s="355"/>
      <c r="C61" s="264" t="s">
        <v>36</v>
      </c>
      <c r="D61" s="265"/>
      <c r="E61" s="259"/>
      <c r="F61" s="419">
        <v>0</v>
      </c>
      <c r="G61" s="420">
        <v>0</v>
      </c>
      <c r="H61" s="420">
        <v>0</v>
      </c>
      <c r="I61" s="420">
        <v>0</v>
      </c>
      <c r="J61" s="420">
        <v>0</v>
      </c>
      <c r="K61" s="420">
        <v>0</v>
      </c>
      <c r="L61" s="420">
        <v>-196200</v>
      </c>
      <c r="M61" s="420">
        <v>0</v>
      </c>
      <c r="N61" s="420">
        <f>-2830000+3857305.68+65751.26+6.6</f>
        <v>1093063.5400000003</v>
      </c>
      <c r="O61" s="420">
        <v>-956483.39</v>
      </c>
      <c r="P61" s="420">
        <f>-40250.23+31706.24+21167.85</f>
        <v>12623.859999999997</v>
      </c>
      <c r="Q61" s="420">
        <v>0</v>
      </c>
      <c r="R61" s="420">
        <f>-31706.24-65751.26-6.6</f>
        <v>-97464.1</v>
      </c>
      <c r="S61" s="420">
        <v>50600</v>
      </c>
      <c r="T61" s="420">
        <f>938.36</f>
        <v>938.36</v>
      </c>
      <c r="U61" s="420">
        <v>4409730.54</v>
      </c>
      <c r="V61" s="420">
        <v>-5600</v>
      </c>
      <c r="W61" s="420">
        <v>-45938.36</v>
      </c>
      <c r="X61" s="420">
        <v>0</v>
      </c>
      <c r="Y61" s="420">
        <v>0</v>
      </c>
      <c r="Z61" s="420">
        <v>-185151.51</v>
      </c>
      <c r="AA61" s="421"/>
      <c r="AB61" s="259">
        <f>SUM(F61:$AA$61)</f>
        <v>4080118.9400000004</v>
      </c>
      <c r="AC61" s="259">
        <v>0</v>
      </c>
      <c r="AD61" s="2"/>
      <c r="AE61" s="39"/>
      <c r="AF61" s="2"/>
      <c r="AG61" s="66"/>
      <c r="AH61" s="67"/>
      <c r="AJ61" s="2"/>
      <c r="AK61" s="2"/>
      <c r="AL61" s="2"/>
    </row>
    <row r="62" spans="1:38" ht="24.95" customHeight="1" thickTop="1" thickBot="1">
      <c r="A62" s="94"/>
      <c r="B62" s="62"/>
      <c r="C62" s="21"/>
      <c r="D62" s="99"/>
      <c r="E62" s="90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90"/>
      <c r="AC62" s="90"/>
      <c r="AD62" s="5"/>
      <c r="AE62" s="5"/>
      <c r="AF62" s="5"/>
      <c r="AG62" s="22"/>
      <c r="AH62" s="67"/>
      <c r="AJ62" s="5"/>
      <c r="AK62" s="5"/>
      <c r="AL62" s="5"/>
    </row>
    <row r="63" spans="1:38" ht="24.95" customHeight="1" thickTop="1">
      <c r="A63" s="427"/>
      <c r="B63" s="428"/>
      <c r="C63" s="385" t="s">
        <v>24</v>
      </c>
      <c r="D63" s="386"/>
      <c r="E63" s="397">
        <f>SUM(E64:E77)</f>
        <v>0</v>
      </c>
      <c r="F63" s="416">
        <f t="shared" ref="F63" si="48">SUM(F64:F77)</f>
        <v>21610333.149999999</v>
      </c>
      <c r="G63" s="417">
        <f t="shared" ref="G63" si="49">SUM(G64:G77)</f>
        <v>114624128.66000003</v>
      </c>
      <c r="H63" s="417">
        <f t="shared" ref="H63:Z63" si="50">SUM(H64:H77)</f>
        <v>12107785.399999999</v>
      </c>
      <c r="I63" s="417">
        <f t="shared" si="50"/>
        <v>13218009.049999999</v>
      </c>
      <c r="J63" s="417">
        <f t="shared" si="50"/>
        <v>15847617.499999998</v>
      </c>
      <c r="K63" s="417">
        <f t="shared" si="50"/>
        <v>10050111.579999996</v>
      </c>
      <c r="L63" s="417">
        <f t="shared" si="50"/>
        <v>11982454.6</v>
      </c>
      <c r="M63" s="417">
        <f t="shared" si="50"/>
        <v>8780319.4300000016</v>
      </c>
      <c r="N63" s="417">
        <f t="shared" si="50"/>
        <v>42125361.43</v>
      </c>
      <c r="O63" s="417">
        <f t="shared" si="50"/>
        <v>7371569.1399999997</v>
      </c>
      <c r="P63" s="417">
        <f t="shared" si="50"/>
        <v>8044040.9400000004</v>
      </c>
      <c r="Q63" s="417">
        <f t="shared" si="50"/>
        <v>57632670.369999997</v>
      </c>
      <c r="R63" s="417">
        <f t="shared" si="50"/>
        <v>9626201.2599999961</v>
      </c>
      <c r="S63" s="417">
        <f t="shared" si="50"/>
        <v>13763685.649999999</v>
      </c>
      <c r="T63" s="417">
        <f t="shared" si="50"/>
        <v>57400906.289999999</v>
      </c>
      <c r="U63" s="417">
        <f t="shared" si="50"/>
        <v>16523380.77</v>
      </c>
      <c r="V63" s="417">
        <f t="shared" si="50"/>
        <v>50886873.260000005</v>
      </c>
      <c r="W63" s="417">
        <f t="shared" si="50"/>
        <v>18012261.020000003</v>
      </c>
      <c r="X63" s="417">
        <f t="shared" si="50"/>
        <v>32214758.390000001</v>
      </c>
      <c r="Y63" s="417">
        <f t="shared" si="50"/>
        <v>27649439.183284149</v>
      </c>
      <c r="Z63" s="417">
        <f t="shared" si="50"/>
        <v>25158411.539999999</v>
      </c>
      <c r="AA63" s="418"/>
      <c r="AB63" s="397">
        <f t="shared" ref="AB63" si="51">SUM(AB64:AB77)</f>
        <v>574630318.61328423</v>
      </c>
      <c r="AC63" s="397"/>
      <c r="AD63" s="3"/>
      <c r="AE63" s="3"/>
      <c r="AF63" s="3"/>
      <c r="AG63" s="69"/>
      <c r="AH63" s="63"/>
      <c r="AJ63" s="3"/>
      <c r="AK63" s="3"/>
      <c r="AL63" s="3"/>
    </row>
    <row r="64" spans="1:38" ht="24.95" customHeight="1">
      <c r="A64" s="429"/>
      <c r="B64" s="430">
        <v>735</v>
      </c>
      <c r="C64" s="262" t="s">
        <v>230</v>
      </c>
      <c r="D64" s="263"/>
      <c r="E64" s="258"/>
      <c r="F64" s="327">
        <f>13985350.66+2194.19+717.13</f>
        <v>13988261.98</v>
      </c>
      <c r="G64" s="163">
        <f>75829120.44+12276.84+3471.28</f>
        <v>75844868.560000002</v>
      </c>
      <c r="H64" s="163">
        <f>4555694.71+1011.52+295.66</f>
        <v>4557001.8899999997</v>
      </c>
      <c r="I64" s="163">
        <f>5200285.55+1154.64+337.5</f>
        <v>5201777.6899999995</v>
      </c>
      <c r="J64" s="163">
        <f>6228913.46+1383.03+404.25</f>
        <v>6230700.7400000002</v>
      </c>
      <c r="K64" s="163">
        <f>6758373.09+911.38+317.27</f>
        <v>6759601.7399999993</v>
      </c>
      <c r="L64" s="163">
        <f>8195717.25+1105.21+384.78</f>
        <v>8197207.2400000002</v>
      </c>
      <c r="M64" s="163">
        <f>5873136.73+1142.66+252.24</f>
        <v>5874531.6300000008</v>
      </c>
      <c r="N64" s="163">
        <f>27057673.34+8149.55+1519.51</f>
        <v>27067342.400000002</v>
      </c>
      <c r="O64" s="163">
        <v>5216948.22</v>
      </c>
      <c r="P64" s="163">
        <v>4961383.84</v>
      </c>
      <c r="Q64" s="163">
        <f>38806955.88+8974.69+2253.02</f>
        <v>38818183.590000004</v>
      </c>
      <c r="R64" s="163">
        <f>5989483.6+1107.11+372.58</f>
        <v>5990963.29</v>
      </c>
      <c r="S64" s="163">
        <f>9135928.2+3315.94+737.17</f>
        <v>9139981.3099999987</v>
      </c>
      <c r="T64" s="163">
        <f>37122748.83+6738.46+1478.43</f>
        <v>37130965.719999999</v>
      </c>
      <c r="U64" s="163">
        <f>8112424.29+1431.28+420.56</f>
        <v>8114276.1299999999</v>
      </c>
      <c r="V64" s="163">
        <f>10470963.72+1968.3+563.37+21284211.57+2602.31+634.02</f>
        <v>31760943.289999999</v>
      </c>
      <c r="W64" s="163">
        <f>12115461.75+2679.7+605.75</f>
        <v>12118747.199999999</v>
      </c>
      <c r="X64" s="163">
        <f>19755065.36+5306.2+1580.11</f>
        <v>19761951.669999998</v>
      </c>
      <c r="Y64" s="163">
        <f>17687999.3+1042.72+287.28</f>
        <v>17689329.300000001</v>
      </c>
      <c r="Z64" s="163">
        <f>17148073.38+3027.42+766.35</f>
        <v>17151867.150000002</v>
      </c>
      <c r="AA64" s="328"/>
      <c r="AB64" s="258">
        <f>SUM(F64:$AA$64)-AB70</f>
        <v>361515767.28999996</v>
      </c>
      <c r="AC64" s="258"/>
      <c r="AD64" s="2"/>
      <c r="AE64" s="55"/>
      <c r="AF64" s="2"/>
      <c r="AG64" s="66"/>
      <c r="AH64" s="67"/>
      <c r="AJ64" s="2"/>
      <c r="AK64" s="2"/>
      <c r="AL64" s="2"/>
    </row>
    <row r="65" spans="1:38" ht="24.95" customHeight="1">
      <c r="A65" s="427"/>
      <c r="B65" s="428">
        <v>735</v>
      </c>
      <c r="C65" s="314" t="s">
        <v>231</v>
      </c>
      <c r="D65" s="315"/>
      <c r="E65" s="393"/>
      <c r="F65" s="329">
        <v>6007859.54</v>
      </c>
      <c r="G65" s="201">
        <v>37584403.990000002</v>
      </c>
      <c r="H65" s="201">
        <v>2113185.2000000002</v>
      </c>
      <c r="I65" s="201">
        <v>2412182.37</v>
      </c>
      <c r="J65" s="201">
        <v>2889317.36</v>
      </c>
      <c r="K65" s="201">
        <v>3217688.82</v>
      </c>
      <c r="L65" s="201">
        <v>3902014.19</v>
      </c>
      <c r="M65" s="201">
        <v>2802193.16</v>
      </c>
      <c r="N65" s="201">
        <v>13568659.5</v>
      </c>
      <c r="O65" s="201">
        <v>3048205.46</v>
      </c>
      <c r="P65" s="201">
        <v>3035865.43</v>
      </c>
      <c r="Q65" s="201">
        <v>18676517.43</v>
      </c>
      <c r="R65" s="201">
        <f>2877157.81-3</f>
        <v>2877154.81</v>
      </c>
      <c r="S65" s="201">
        <v>4508005.62</v>
      </c>
      <c r="T65" s="201">
        <v>19504544.780000001</v>
      </c>
      <c r="U65" s="201">
        <v>3967091.1</v>
      </c>
      <c r="V65" s="201">
        <f>4975400.66+10985038.89</f>
        <v>15960439.550000001</v>
      </c>
      <c r="W65" s="201">
        <v>5784427.7300000004</v>
      </c>
      <c r="X65" s="201">
        <v>9831768.75</v>
      </c>
      <c r="Y65" s="201">
        <v>9911350.2100000009</v>
      </c>
      <c r="Z65" s="201">
        <v>8140670.0300000003</v>
      </c>
      <c r="AA65" s="330"/>
      <c r="AB65" s="393">
        <f>SUM(F65:$AA$65)</f>
        <v>179743545.03</v>
      </c>
      <c r="AC65" s="393"/>
      <c r="AD65" s="2"/>
      <c r="AE65" s="2"/>
      <c r="AF65" s="2"/>
      <c r="AG65" s="66"/>
      <c r="AH65" s="67"/>
      <c r="AJ65" s="2"/>
      <c r="AK65" s="2"/>
      <c r="AL65" s="2"/>
    </row>
    <row r="66" spans="1:38" ht="24.95" customHeight="1">
      <c r="A66" s="429"/>
      <c r="B66" s="430">
        <v>723</v>
      </c>
      <c r="C66" s="262" t="s">
        <v>11</v>
      </c>
      <c r="D66" s="263"/>
      <c r="E66" s="258"/>
      <c r="F66" s="327">
        <v>3034.97</v>
      </c>
      <c r="G66" s="163">
        <v>21877.79</v>
      </c>
      <c r="H66" s="163">
        <v>1061.31</v>
      </c>
      <c r="I66" s="163">
        <v>1211.47</v>
      </c>
      <c r="J66" s="163">
        <v>1451.1</v>
      </c>
      <c r="K66" s="163">
        <v>1586.37</v>
      </c>
      <c r="L66" s="163">
        <v>1923.76</v>
      </c>
      <c r="M66" s="163">
        <v>1386.77</v>
      </c>
      <c r="N66" s="163">
        <v>7168.48</v>
      </c>
      <c r="O66" s="163">
        <v>2207.5100000000002</v>
      </c>
      <c r="P66" s="163">
        <v>3229.36</v>
      </c>
      <c r="Q66" s="163">
        <v>10128.83</v>
      </c>
      <c r="R66" s="163">
        <v>1490.2</v>
      </c>
      <c r="S66" s="163">
        <v>2285.67</v>
      </c>
      <c r="T66" s="163">
        <v>13160.13</v>
      </c>
      <c r="U66" s="163">
        <v>2404.9899999999998</v>
      </c>
      <c r="V66" s="163">
        <f>2558.9+7686.36</f>
        <v>10245.26</v>
      </c>
      <c r="W66" s="163">
        <v>2920.92</v>
      </c>
      <c r="X66" s="163">
        <v>5381.13</v>
      </c>
      <c r="Y66" s="163">
        <v>8138.5</v>
      </c>
      <c r="Z66" s="163">
        <v>4175.08</v>
      </c>
      <c r="AA66" s="328"/>
      <c r="AB66" s="258">
        <f>SUM(F66:$AA$66)</f>
        <v>106469.6</v>
      </c>
      <c r="AC66" s="258"/>
      <c r="AD66" s="2"/>
      <c r="AE66" s="55"/>
      <c r="AF66" s="2"/>
      <c r="AG66" s="66"/>
      <c r="AH66" s="67"/>
      <c r="AJ66" s="2"/>
      <c r="AK66" s="2"/>
      <c r="AL66" s="2"/>
    </row>
    <row r="67" spans="1:38" ht="24.95" customHeight="1">
      <c r="A67" s="427"/>
      <c r="B67" s="428" t="s">
        <v>100</v>
      </c>
      <c r="C67" s="278" t="s">
        <v>12</v>
      </c>
      <c r="D67" s="279"/>
      <c r="E67" s="398"/>
      <c r="F67" s="293">
        <v>0</v>
      </c>
      <c r="G67" s="60">
        <v>355246.75</v>
      </c>
      <c r="H67" s="60">
        <v>17955</v>
      </c>
      <c r="I67" s="60">
        <v>20495.48</v>
      </c>
      <c r="J67" s="60">
        <v>24549.51</v>
      </c>
      <c r="K67" s="60">
        <v>0</v>
      </c>
      <c r="L67" s="60">
        <v>0</v>
      </c>
      <c r="M67" s="60">
        <v>0</v>
      </c>
      <c r="N67" s="60">
        <v>317048.03999999998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429208.04</v>
      </c>
      <c r="U67" s="60">
        <v>0</v>
      </c>
      <c r="V67" s="60">
        <v>0</v>
      </c>
      <c r="W67" s="60">
        <v>0</v>
      </c>
      <c r="X67" s="60">
        <v>370933.17</v>
      </c>
      <c r="Y67" s="60">
        <v>0</v>
      </c>
      <c r="Z67" s="60">
        <v>0</v>
      </c>
      <c r="AA67" s="294"/>
      <c r="AB67" s="398">
        <f>SUM(F67:$AA$67)</f>
        <v>1535435.99</v>
      </c>
      <c r="AC67" s="398"/>
      <c r="AD67" s="2"/>
      <c r="AE67" s="55"/>
      <c r="AF67" s="2"/>
      <c r="AG67" s="66"/>
      <c r="AH67" s="67"/>
      <c r="AJ67" s="2"/>
      <c r="AK67" s="2"/>
      <c r="AL67" s="2"/>
    </row>
    <row r="68" spans="1:38" ht="24.95" customHeight="1">
      <c r="A68" s="429"/>
      <c r="B68" s="430">
        <v>717</v>
      </c>
      <c r="C68" s="262" t="s">
        <v>178</v>
      </c>
      <c r="D68" s="263"/>
      <c r="E68" s="258"/>
      <c r="F68" s="327">
        <v>0</v>
      </c>
      <c r="G68" s="163">
        <v>0</v>
      </c>
      <c r="H68" s="163">
        <v>4845364.8899999997</v>
      </c>
      <c r="I68" s="163">
        <v>5530941.5300000003</v>
      </c>
      <c r="J68" s="163">
        <f>6624973.91-1</f>
        <v>6624972.9100000001</v>
      </c>
      <c r="K68" s="163">
        <f t="shared" ref="K68" si="52">(-J84+K52)*K$93</f>
        <v>0</v>
      </c>
      <c r="L68" s="163">
        <f>(-K84+L52)*L$93</f>
        <v>0</v>
      </c>
      <c r="M68" s="163">
        <f t="shared" ref="M68" si="53">(-L84+M52)*M$93</f>
        <v>0</v>
      </c>
      <c r="N68" s="163">
        <f t="shared" ref="N68" si="54">(-M84+N52)*N$93</f>
        <v>0</v>
      </c>
      <c r="O68" s="163">
        <f t="shared" ref="O68" si="55">(-N84+O52)*O$93</f>
        <v>0</v>
      </c>
      <c r="P68" s="163">
        <v>0</v>
      </c>
      <c r="Q68" s="163">
        <v>0</v>
      </c>
      <c r="R68" s="163">
        <v>0</v>
      </c>
      <c r="S68" s="163">
        <v>0</v>
      </c>
      <c r="T68" s="163">
        <v>0</v>
      </c>
      <c r="U68" s="163">
        <v>0</v>
      </c>
      <c r="V68" s="163">
        <f>403000.25+2696999.75</f>
        <v>3100000</v>
      </c>
      <c r="W68" s="163">
        <f t="shared" ref="W68" si="56">(-V84+W52)*W$93</f>
        <v>0</v>
      </c>
      <c r="X68" s="163">
        <f t="shared" ref="X68" si="57">(-W84+X52)*X$93</f>
        <v>0</v>
      </c>
      <c r="Y68" s="163">
        <f t="shared" ref="Y68" si="58">(-X84+Y52)*Y$93</f>
        <v>0</v>
      </c>
      <c r="Z68" s="163">
        <f t="shared" ref="Z68" si="59">(-Y84+Z52)*Z$93</f>
        <v>0</v>
      </c>
      <c r="AA68" s="328"/>
      <c r="AB68" s="258">
        <f>SUM(F68:$AA$68)</f>
        <v>20101279.329999998</v>
      </c>
      <c r="AC68" s="258"/>
      <c r="AD68" s="2"/>
      <c r="AE68" s="2"/>
      <c r="AF68" s="2"/>
      <c r="AG68" s="66"/>
      <c r="AH68" s="67"/>
      <c r="AJ68" s="2"/>
      <c r="AK68" s="2"/>
      <c r="AL68" s="2"/>
    </row>
    <row r="69" spans="1:38" ht="24.95" customHeight="1">
      <c r="A69" s="427"/>
      <c r="B69" s="428" t="s">
        <v>160</v>
      </c>
      <c r="C69" s="314" t="s">
        <v>45</v>
      </c>
      <c r="D69" s="315"/>
      <c r="E69" s="395"/>
      <c r="F69" s="293">
        <f t="shared" ref="F69:G69" si="60">+F53</f>
        <v>0</v>
      </c>
      <c r="G69" s="60">
        <f t="shared" si="60"/>
        <v>0</v>
      </c>
      <c r="H69" s="60">
        <f t="shared" ref="H69:Z69" si="61">+H53</f>
        <v>0</v>
      </c>
      <c r="I69" s="60">
        <f t="shared" si="61"/>
        <v>0</v>
      </c>
      <c r="J69" s="60">
        <f t="shared" si="61"/>
        <v>0</v>
      </c>
      <c r="K69" s="60">
        <f t="shared" si="61"/>
        <v>0</v>
      </c>
      <c r="L69" s="60">
        <f t="shared" si="61"/>
        <v>0</v>
      </c>
      <c r="M69" s="60">
        <f t="shared" si="61"/>
        <v>0</v>
      </c>
      <c r="N69" s="60">
        <f t="shared" si="61"/>
        <v>0</v>
      </c>
      <c r="O69" s="60">
        <f t="shared" si="61"/>
        <v>26653.200000000001</v>
      </c>
      <c r="P69" s="60">
        <f t="shared" si="61"/>
        <v>0</v>
      </c>
      <c r="Q69" s="60">
        <f t="shared" si="61"/>
        <v>0</v>
      </c>
      <c r="R69" s="60">
        <f t="shared" si="61"/>
        <v>453562.37</v>
      </c>
      <c r="S69" s="60">
        <f t="shared" si="61"/>
        <v>0</v>
      </c>
      <c r="T69" s="60">
        <f t="shared" si="61"/>
        <v>0</v>
      </c>
      <c r="U69" s="60">
        <f t="shared" si="61"/>
        <v>0</v>
      </c>
      <c r="V69" s="60">
        <f t="shared" si="61"/>
        <v>0</v>
      </c>
      <c r="W69" s="60">
        <f t="shared" si="61"/>
        <v>0</v>
      </c>
      <c r="X69" s="60">
        <f t="shared" si="61"/>
        <v>0</v>
      </c>
      <c r="Y69" s="60">
        <f t="shared" si="61"/>
        <v>0</v>
      </c>
      <c r="Z69" s="60">
        <f t="shared" si="61"/>
        <v>0</v>
      </c>
      <c r="AA69" s="294"/>
      <c r="AB69" s="398">
        <f>SUM(F69:$AA$70)</f>
        <v>541282.86</v>
      </c>
      <c r="AC69" s="395"/>
      <c r="AD69" s="2"/>
      <c r="AE69" s="55"/>
      <c r="AF69" s="2"/>
      <c r="AG69" s="66"/>
      <c r="AH69" s="67"/>
      <c r="AJ69" s="2"/>
      <c r="AK69" s="2"/>
      <c r="AL69" s="2"/>
    </row>
    <row r="70" spans="1:38" ht="24.95" customHeight="1">
      <c r="A70" s="429"/>
      <c r="B70" s="430">
        <v>715</v>
      </c>
      <c r="C70" s="276" t="s">
        <v>34</v>
      </c>
      <c r="D70" s="277"/>
      <c r="E70" s="255"/>
      <c r="F70" s="291">
        <f t="shared" ref="F70:G70" si="62">+F54</f>
        <v>0</v>
      </c>
      <c r="G70" s="165">
        <f t="shared" si="62"/>
        <v>0</v>
      </c>
      <c r="H70" s="165">
        <f t="shared" ref="H70:Z70" si="63">+H54</f>
        <v>0</v>
      </c>
      <c r="I70" s="165">
        <f t="shared" si="63"/>
        <v>0</v>
      </c>
      <c r="J70" s="165">
        <f t="shared" si="63"/>
        <v>0</v>
      </c>
      <c r="K70" s="165">
        <f t="shared" si="63"/>
        <v>0</v>
      </c>
      <c r="L70" s="165">
        <f t="shared" si="63"/>
        <v>0</v>
      </c>
      <c r="M70" s="165">
        <f t="shared" si="63"/>
        <v>0</v>
      </c>
      <c r="N70" s="165">
        <f t="shared" si="63"/>
        <v>0</v>
      </c>
      <c r="O70" s="165">
        <f t="shared" si="63"/>
        <v>0</v>
      </c>
      <c r="P70" s="165">
        <f t="shared" si="63"/>
        <v>0</v>
      </c>
      <c r="Q70" s="165">
        <f t="shared" si="63"/>
        <v>61067.29</v>
      </c>
      <c r="R70" s="165">
        <f t="shared" si="63"/>
        <v>0</v>
      </c>
      <c r="S70" s="165">
        <f t="shared" si="63"/>
        <v>0</v>
      </c>
      <c r="T70" s="165">
        <f t="shared" si="63"/>
        <v>0</v>
      </c>
      <c r="U70" s="165">
        <f t="shared" si="63"/>
        <v>0</v>
      </c>
      <c r="V70" s="165">
        <f t="shared" si="63"/>
        <v>0</v>
      </c>
      <c r="W70" s="165">
        <f t="shared" si="63"/>
        <v>0</v>
      </c>
      <c r="X70" s="165">
        <f t="shared" si="63"/>
        <v>0</v>
      </c>
      <c r="Y70" s="165">
        <f t="shared" si="63"/>
        <v>0</v>
      </c>
      <c r="Z70" s="165">
        <f t="shared" si="63"/>
        <v>0</v>
      </c>
      <c r="AA70" s="292"/>
      <c r="AB70" s="255">
        <f>SUM(F70:$AA$70)</f>
        <v>61067.29</v>
      </c>
      <c r="AC70" s="255"/>
      <c r="AD70" s="2"/>
      <c r="AE70" s="2"/>
      <c r="AF70" s="2"/>
      <c r="AG70" s="66"/>
      <c r="AH70" s="67"/>
      <c r="AJ70" s="2"/>
      <c r="AK70" s="2"/>
      <c r="AL70" s="2"/>
    </row>
    <row r="71" spans="1:38" ht="24.95" customHeight="1">
      <c r="A71" s="427"/>
      <c r="B71" s="428" t="s">
        <v>52</v>
      </c>
      <c r="C71" s="278" t="s">
        <v>8</v>
      </c>
      <c r="D71" s="279"/>
      <c r="E71" s="398"/>
      <c r="F71" s="293">
        <f t="shared" ref="F71:G71" si="64">+F55</f>
        <v>52528.480000000003</v>
      </c>
      <c r="G71" s="60">
        <f t="shared" si="64"/>
        <v>64644.12</v>
      </c>
      <c r="H71" s="60">
        <f t="shared" ref="H71:Z71" si="65">+H55</f>
        <v>65157.75</v>
      </c>
      <c r="I71" s="60">
        <f t="shared" si="65"/>
        <v>50391.8</v>
      </c>
      <c r="J71" s="60">
        <f t="shared" si="65"/>
        <v>75427.95</v>
      </c>
      <c r="K71" s="60">
        <f t="shared" si="65"/>
        <v>40933.03</v>
      </c>
      <c r="L71" s="60">
        <f t="shared" si="65"/>
        <v>40281.17</v>
      </c>
      <c r="M71" s="60">
        <f t="shared" si="65"/>
        <v>33303.050000000003</v>
      </c>
      <c r="N71" s="60">
        <f t="shared" si="65"/>
        <v>59157.47</v>
      </c>
      <c r="O71" s="60">
        <f t="shared" si="65"/>
        <v>31903.79</v>
      </c>
      <c r="P71" s="60">
        <f t="shared" si="65"/>
        <v>30921.25</v>
      </c>
      <c r="Q71" s="60">
        <f t="shared" si="65"/>
        <v>33607.050000000003</v>
      </c>
      <c r="R71" s="60">
        <f t="shared" si="65"/>
        <v>29899.75</v>
      </c>
      <c r="S71" s="60">
        <f t="shared" si="65"/>
        <v>56905.03</v>
      </c>
      <c r="T71" s="60">
        <f t="shared" si="65"/>
        <v>2245</v>
      </c>
      <c r="U71" s="60">
        <f t="shared" si="65"/>
        <v>24634.86</v>
      </c>
      <c r="V71" s="60">
        <f t="shared" si="65"/>
        <v>34748.130000000005</v>
      </c>
      <c r="W71" s="60">
        <f t="shared" si="65"/>
        <v>30749.32</v>
      </c>
      <c r="X71" s="60">
        <f t="shared" si="65"/>
        <v>65014.89</v>
      </c>
      <c r="Y71" s="60">
        <f t="shared" si="65"/>
        <v>42601.96</v>
      </c>
      <c r="Z71" s="60">
        <f t="shared" si="65"/>
        <v>42933.33</v>
      </c>
      <c r="AA71" s="294"/>
      <c r="AB71" s="398">
        <f>SUM(F71:$AA$71)</f>
        <v>907989.17999999982</v>
      </c>
      <c r="AC71" s="398"/>
      <c r="AD71" s="2"/>
      <c r="AE71" s="2"/>
      <c r="AF71" s="2"/>
      <c r="AG71" s="66"/>
      <c r="AH71" s="67"/>
      <c r="AJ71" s="2"/>
      <c r="AK71" s="2"/>
      <c r="AL71" s="2"/>
    </row>
    <row r="72" spans="1:38" ht="24.95" customHeight="1">
      <c r="A72" s="429"/>
      <c r="B72" s="430" t="s">
        <v>104</v>
      </c>
      <c r="C72" s="276" t="s">
        <v>105</v>
      </c>
      <c r="D72" s="277"/>
      <c r="E72" s="255"/>
      <c r="F72" s="291">
        <f t="shared" ref="F72:G72" si="66">+F56</f>
        <v>0</v>
      </c>
      <c r="G72" s="165">
        <f t="shared" si="66"/>
        <v>0</v>
      </c>
      <c r="H72" s="165">
        <f t="shared" ref="H72:Z72" si="67">+H56</f>
        <v>0</v>
      </c>
      <c r="I72" s="165">
        <f t="shared" si="67"/>
        <v>0</v>
      </c>
      <c r="J72" s="165">
        <f t="shared" si="67"/>
        <v>0</v>
      </c>
      <c r="K72" s="165">
        <f t="shared" si="67"/>
        <v>0</v>
      </c>
      <c r="L72" s="165">
        <f t="shared" si="67"/>
        <v>0</v>
      </c>
      <c r="M72" s="165">
        <f t="shared" si="67"/>
        <v>0</v>
      </c>
      <c r="N72" s="165">
        <f t="shared" si="67"/>
        <v>0</v>
      </c>
      <c r="O72" s="165">
        <f t="shared" si="67"/>
        <v>0</v>
      </c>
      <c r="P72" s="165">
        <f t="shared" si="67"/>
        <v>0</v>
      </c>
      <c r="Q72" s="165">
        <f t="shared" si="67"/>
        <v>329</v>
      </c>
      <c r="R72" s="165">
        <f t="shared" si="67"/>
        <v>0</v>
      </c>
      <c r="S72" s="165">
        <f t="shared" si="67"/>
        <v>0</v>
      </c>
      <c r="T72" s="165">
        <f t="shared" si="67"/>
        <v>0</v>
      </c>
      <c r="U72" s="165">
        <f t="shared" si="67"/>
        <v>0</v>
      </c>
      <c r="V72" s="165">
        <f t="shared" si="67"/>
        <v>0</v>
      </c>
      <c r="W72" s="165">
        <f t="shared" si="67"/>
        <v>0</v>
      </c>
      <c r="X72" s="165">
        <f t="shared" si="67"/>
        <v>1980896</v>
      </c>
      <c r="Y72" s="165">
        <f t="shared" si="67"/>
        <v>0</v>
      </c>
      <c r="Z72" s="165">
        <f t="shared" si="67"/>
        <v>0</v>
      </c>
      <c r="AA72" s="292"/>
      <c r="AB72" s="255">
        <f>SUM(F72:$AA$72)</f>
        <v>1981225</v>
      </c>
      <c r="AC72" s="255"/>
      <c r="AD72" s="2"/>
      <c r="AE72" s="2"/>
      <c r="AF72" s="2"/>
      <c r="AG72" s="66"/>
      <c r="AH72" s="67"/>
      <c r="AJ72" s="2"/>
      <c r="AK72" s="2"/>
      <c r="AL72" s="2"/>
    </row>
    <row r="73" spans="1:38" ht="24.95" customHeight="1">
      <c r="A73" s="427"/>
      <c r="B73" s="428">
        <v>740</v>
      </c>
      <c r="C73" s="278" t="s">
        <v>103</v>
      </c>
      <c r="D73" s="279"/>
      <c r="E73" s="398"/>
      <c r="F73" s="293">
        <v>3255.31</v>
      </c>
      <c r="G73" s="60">
        <v>20673.89</v>
      </c>
      <c r="H73" s="60">
        <v>876.15</v>
      </c>
      <c r="I73" s="60">
        <v>1000.11</v>
      </c>
      <c r="J73" s="60">
        <v>1197.93</v>
      </c>
      <c r="K73" s="60">
        <v>1707.82</v>
      </c>
      <c r="L73" s="60">
        <v>2071.08</v>
      </c>
      <c r="M73" s="60">
        <v>1270.3</v>
      </c>
      <c r="N73" s="60">
        <v>12913.4</v>
      </c>
      <c r="O73" s="60">
        <v>0</v>
      </c>
      <c r="P73" s="60">
        <v>0</v>
      </c>
      <c r="Q73" s="60">
        <v>13442.8</v>
      </c>
      <c r="R73" s="60">
        <v>1747.36</v>
      </c>
      <c r="S73" s="60">
        <v>5397.49</v>
      </c>
      <c r="T73" s="60">
        <v>10633.15</v>
      </c>
      <c r="U73" s="60">
        <v>1618.58</v>
      </c>
      <c r="V73" s="60">
        <f>2382.89+4113.41</f>
        <v>6496.2999999999993</v>
      </c>
      <c r="W73" s="60">
        <v>3744.05</v>
      </c>
      <c r="X73" s="60">
        <f>10678.87+170696</f>
        <v>181374.87</v>
      </c>
      <c r="Y73" s="60">
        <v>1444</v>
      </c>
      <c r="Z73" s="60">
        <v>3900.26</v>
      </c>
      <c r="AA73" s="294"/>
      <c r="AB73" s="398">
        <f>SUM(F$73:$AA73)</f>
        <v>274764.84999999998</v>
      </c>
      <c r="AC73" s="398"/>
      <c r="AD73" s="2"/>
      <c r="AE73" s="2"/>
      <c r="AF73" s="2"/>
      <c r="AG73" s="66"/>
      <c r="AH73" s="67"/>
      <c r="AJ73" s="2"/>
      <c r="AK73" s="2"/>
      <c r="AL73" s="2"/>
    </row>
    <row r="74" spans="1:38" ht="24.95" customHeight="1">
      <c r="A74" s="429"/>
      <c r="B74" s="430">
        <v>734</v>
      </c>
      <c r="C74" s="262" t="s">
        <v>9</v>
      </c>
      <c r="D74" s="263"/>
      <c r="E74" s="258"/>
      <c r="F74" s="327">
        <f t="shared" ref="F74:G74" si="68">+F58</f>
        <v>0</v>
      </c>
      <c r="G74" s="163">
        <f t="shared" si="68"/>
        <v>0</v>
      </c>
      <c r="H74" s="163">
        <f t="shared" ref="H74:Z74" si="69">+H58</f>
        <v>507183.20999999996</v>
      </c>
      <c r="I74" s="163">
        <f t="shared" si="69"/>
        <v>0</v>
      </c>
      <c r="J74" s="163">
        <f t="shared" si="69"/>
        <v>0</v>
      </c>
      <c r="K74" s="163">
        <f t="shared" si="69"/>
        <v>0</v>
      </c>
      <c r="L74" s="163">
        <f t="shared" si="69"/>
        <v>0</v>
      </c>
      <c r="M74" s="163">
        <f t="shared" si="69"/>
        <v>0</v>
      </c>
      <c r="N74" s="163">
        <f t="shared" si="69"/>
        <v>0</v>
      </c>
      <c r="O74" s="163">
        <f t="shared" si="69"/>
        <v>0</v>
      </c>
      <c r="P74" s="163">
        <f t="shared" si="69"/>
        <v>0</v>
      </c>
      <c r="Q74" s="163">
        <f t="shared" si="69"/>
        <v>0</v>
      </c>
      <c r="R74" s="163">
        <f t="shared" si="69"/>
        <v>367721.77999999997</v>
      </c>
      <c r="S74" s="163">
        <f t="shared" si="69"/>
        <v>0</v>
      </c>
      <c r="T74" s="163">
        <f t="shared" si="69"/>
        <v>309202.51000000007</v>
      </c>
      <c r="U74" s="163">
        <f t="shared" si="69"/>
        <v>3615.97</v>
      </c>
      <c r="V74" s="163">
        <f t="shared" si="69"/>
        <v>0</v>
      </c>
      <c r="W74" s="163">
        <f t="shared" si="69"/>
        <v>0</v>
      </c>
      <c r="X74" s="163">
        <f t="shared" si="69"/>
        <v>0</v>
      </c>
      <c r="Y74" s="163">
        <f t="shared" si="69"/>
        <v>-3615.97</v>
      </c>
      <c r="Z74" s="163">
        <f t="shared" si="69"/>
        <v>0</v>
      </c>
      <c r="AA74" s="328"/>
      <c r="AB74" s="258">
        <f>SUM(F74:$AA$74)</f>
        <v>1184107.5</v>
      </c>
      <c r="AC74" s="258"/>
      <c r="AD74" s="2"/>
      <c r="AE74" s="2"/>
      <c r="AF74" s="2"/>
      <c r="AG74" s="66"/>
      <c r="AH74" s="67"/>
      <c r="AJ74" s="2"/>
      <c r="AK74" s="2"/>
      <c r="AL74" s="2"/>
    </row>
    <row r="75" spans="1:38" ht="24.95" customHeight="1">
      <c r="A75" s="427"/>
      <c r="B75" s="431" t="s">
        <v>107</v>
      </c>
      <c r="C75" s="278" t="s">
        <v>35</v>
      </c>
      <c r="D75" s="279"/>
      <c r="E75" s="398"/>
      <c r="F75" s="293">
        <f t="shared" ref="F75:G75" si="70">+F59</f>
        <v>1555392.87</v>
      </c>
      <c r="G75" s="60">
        <f t="shared" si="70"/>
        <v>34.4</v>
      </c>
      <c r="H75" s="60">
        <f t="shared" ref="H75:Z75" si="71">+H59</f>
        <v>0</v>
      </c>
      <c r="I75" s="60">
        <f t="shared" si="71"/>
        <v>8.6</v>
      </c>
      <c r="J75" s="60">
        <f t="shared" si="71"/>
        <v>0</v>
      </c>
      <c r="K75" s="60">
        <f t="shared" si="71"/>
        <v>282.20000000000005</v>
      </c>
      <c r="L75" s="60">
        <f t="shared" si="71"/>
        <v>824.36</v>
      </c>
      <c r="M75" s="60">
        <f t="shared" si="71"/>
        <v>63819.76</v>
      </c>
      <c r="N75" s="60">
        <f t="shared" si="71"/>
        <v>8.6</v>
      </c>
      <c r="O75" s="60">
        <f t="shared" si="71"/>
        <v>2134.35</v>
      </c>
      <c r="P75" s="60">
        <f t="shared" si="71"/>
        <v>17.2</v>
      </c>
      <c r="Q75" s="60">
        <f t="shared" si="71"/>
        <v>584.19999999999993</v>
      </c>
      <c r="R75" s="60">
        <f t="shared" si="71"/>
        <v>8.6</v>
      </c>
      <c r="S75" s="60">
        <f t="shared" si="71"/>
        <v>8.6000000000003638</v>
      </c>
      <c r="T75" s="60">
        <f t="shared" si="71"/>
        <v>8.6</v>
      </c>
      <c r="U75" s="60">
        <f t="shared" si="71"/>
        <v>8.6</v>
      </c>
      <c r="V75" s="60">
        <f t="shared" si="71"/>
        <v>8.6</v>
      </c>
      <c r="W75" s="60">
        <f t="shared" si="71"/>
        <v>967.85</v>
      </c>
      <c r="X75" s="60">
        <f t="shared" si="71"/>
        <v>8.6</v>
      </c>
      <c r="Y75" s="60">
        <f t="shared" si="71"/>
        <v>191</v>
      </c>
      <c r="Z75" s="60">
        <f t="shared" si="71"/>
        <v>17.2</v>
      </c>
      <c r="AA75" s="294"/>
      <c r="AB75" s="398">
        <f>SUM(F75:$AA$75)</f>
        <v>1624334.1900000009</v>
      </c>
      <c r="AC75" s="398"/>
      <c r="AD75" s="2"/>
      <c r="AE75" s="2"/>
      <c r="AF75" s="2"/>
      <c r="AG75" s="66"/>
      <c r="AH75" s="67"/>
      <c r="AJ75" s="2"/>
      <c r="AK75" s="2"/>
      <c r="AL75" s="2"/>
    </row>
    <row r="76" spans="1:38" ht="24.95" customHeight="1">
      <c r="A76" s="429"/>
      <c r="B76" s="432" t="s">
        <v>187</v>
      </c>
      <c r="C76" s="276" t="s">
        <v>188</v>
      </c>
      <c r="D76" s="277"/>
      <c r="E76" s="255"/>
      <c r="F76" s="291">
        <v>0</v>
      </c>
      <c r="G76" s="165">
        <v>732379.16</v>
      </c>
      <c r="H76" s="165">
        <v>0</v>
      </c>
      <c r="I76" s="165">
        <v>0</v>
      </c>
      <c r="J76" s="165">
        <v>0</v>
      </c>
      <c r="K76" s="165">
        <v>28311.599999999999</v>
      </c>
      <c r="L76" s="165">
        <v>34332.800000000003</v>
      </c>
      <c r="M76" s="165">
        <v>3814.76</v>
      </c>
      <c r="N76" s="165">
        <v>0</v>
      </c>
      <c r="O76" s="165">
        <v>0</v>
      </c>
      <c r="P76" s="165">
        <v>0</v>
      </c>
      <c r="Q76" s="165">
        <f>1172.48+17637.7</f>
        <v>18810.18</v>
      </c>
      <c r="R76" s="165">
        <v>1117.2</v>
      </c>
      <c r="S76" s="165">
        <v>501.93</v>
      </c>
      <c r="T76" s="165">
        <v>0</v>
      </c>
      <c r="U76" s="165">
        <v>0</v>
      </c>
      <c r="V76" s="165">
        <v>19592.13</v>
      </c>
      <c r="W76" s="165">
        <f>88952.5+27689.81</f>
        <v>116642.31</v>
      </c>
      <c r="X76" s="165">
        <v>17429.310000000001</v>
      </c>
      <c r="Y76" s="165">
        <f t="shared" ref="Y76" si="72">(-X86+Y60)*Y$93</f>
        <v>0.18328414305645535</v>
      </c>
      <c r="Z76" s="165">
        <v>0</v>
      </c>
      <c r="AA76" s="292"/>
      <c r="AB76" s="255">
        <f>SUM(F$76:$AA76)</f>
        <v>972931.56328414322</v>
      </c>
      <c r="AC76" s="255"/>
      <c r="AD76" s="2"/>
      <c r="AE76" s="2"/>
      <c r="AF76" s="2"/>
      <c r="AG76" s="66"/>
      <c r="AH76" s="67"/>
      <c r="AJ76" s="2"/>
      <c r="AK76" s="2"/>
      <c r="AL76" s="2"/>
    </row>
    <row r="77" spans="1:38" ht="24.95" customHeight="1" thickBot="1">
      <c r="A77" s="427"/>
      <c r="B77" s="431"/>
      <c r="C77" s="264" t="s">
        <v>36</v>
      </c>
      <c r="D77" s="265"/>
      <c r="E77" s="259"/>
      <c r="F77" s="419">
        <f t="shared" ref="F77:G77" si="73">+F61</f>
        <v>0</v>
      </c>
      <c r="G77" s="420">
        <f t="shared" si="73"/>
        <v>0</v>
      </c>
      <c r="H77" s="420">
        <f t="shared" ref="H77:Z77" si="74">+H61</f>
        <v>0</v>
      </c>
      <c r="I77" s="420">
        <f t="shared" si="74"/>
        <v>0</v>
      </c>
      <c r="J77" s="420">
        <f t="shared" si="74"/>
        <v>0</v>
      </c>
      <c r="K77" s="420">
        <f t="shared" si="74"/>
        <v>0</v>
      </c>
      <c r="L77" s="420">
        <f t="shared" si="74"/>
        <v>-196200</v>
      </c>
      <c r="M77" s="420">
        <f t="shared" si="74"/>
        <v>0</v>
      </c>
      <c r="N77" s="420">
        <f t="shared" si="74"/>
        <v>1093063.5400000003</v>
      </c>
      <c r="O77" s="420">
        <f t="shared" si="74"/>
        <v>-956483.39</v>
      </c>
      <c r="P77" s="420">
        <f t="shared" si="74"/>
        <v>12623.859999999997</v>
      </c>
      <c r="Q77" s="420">
        <f t="shared" si="74"/>
        <v>0</v>
      </c>
      <c r="R77" s="420">
        <f t="shared" si="74"/>
        <v>-97464.1</v>
      </c>
      <c r="S77" s="420">
        <f t="shared" si="74"/>
        <v>50600</v>
      </c>
      <c r="T77" s="420">
        <f t="shared" si="74"/>
        <v>938.36</v>
      </c>
      <c r="U77" s="420">
        <f t="shared" si="74"/>
        <v>4409730.54</v>
      </c>
      <c r="V77" s="420">
        <f t="shared" si="74"/>
        <v>-5600</v>
      </c>
      <c r="W77" s="420">
        <f t="shared" si="74"/>
        <v>-45938.36</v>
      </c>
      <c r="X77" s="420">
        <f t="shared" si="74"/>
        <v>0</v>
      </c>
      <c r="Y77" s="420">
        <f t="shared" si="74"/>
        <v>0</v>
      </c>
      <c r="Z77" s="420">
        <f t="shared" si="74"/>
        <v>-185151.51</v>
      </c>
      <c r="AA77" s="421"/>
      <c r="AB77" s="259">
        <f>SUM(F77:$AA$77)</f>
        <v>4080118.9400000004</v>
      </c>
      <c r="AC77" s="259"/>
      <c r="AD77" s="2"/>
      <c r="AE77" s="2"/>
      <c r="AF77" s="2"/>
      <c r="AG77" s="66"/>
      <c r="AH77" s="67"/>
      <c r="AJ77" s="2"/>
      <c r="AK77" s="2"/>
      <c r="AL77" s="2"/>
    </row>
    <row r="78" spans="1:38" ht="24.95" customHeight="1" thickTop="1" thickBot="1">
      <c r="A78" s="100"/>
      <c r="B78" s="62"/>
      <c r="C78" s="73"/>
      <c r="D78" s="101"/>
      <c r="E78" s="102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2"/>
      <c r="AC78" s="102"/>
      <c r="AD78" s="72"/>
      <c r="AE78" s="72"/>
      <c r="AF78" s="72"/>
      <c r="AG78" s="73"/>
      <c r="AH78" s="78"/>
      <c r="AJ78" s="72"/>
      <c r="AK78" s="72"/>
      <c r="AL78" s="72"/>
    </row>
    <row r="79" spans="1:38" ht="24.95" customHeight="1" thickTop="1">
      <c r="A79" s="359"/>
      <c r="B79" s="355"/>
      <c r="C79" s="385" t="s">
        <v>46</v>
      </c>
      <c r="D79" s="386"/>
      <c r="E79" s="397">
        <f>SUM(E80:E86)</f>
        <v>-134561861</v>
      </c>
      <c r="F79" s="416">
        <f t="shared" ref="F79" si="75">SUM(F80:F86)</f>
        <v>-155034692</v>
      </c>
      <c r="G79" s="417">
        <f t="shared" ref="G79" si="76">SUM(G80:G86)</f>
        <v>-63970303</v>
      </c>
      <c r="H79" s="417">
        <f t="shared" ref="H79:Z79" si="77">SUM(H80:H86)</f>
        <v>-75719240</v>
      </c>
      <c r="I79" s="417">
        <f t="shared" si="77"/>
        <v>-106272226</v>
      </c>
      <c r="J79" s="417">
        <f t="shared" si="77"/>
        <v>-113018506</v>
      </c>
      <c r="K79" s="417">
        <f t="shared" si="77"/>
        <v>-126287353</v>
      </c>
      <c r="L79" s="417">
        <f t="shared" si="77"/>
        <v>-136319909</v>
      </c>
      <c r="M79" s="417">
        <f t="shared" si="77"/>
        <v>-150660491</v>
      </c>
      <c r="N79" s="417">
        <f t="shared" si="77"/>
        <v>-154672976</v>
      </c>
      <c r="O79" s="417">
        <f t="shared" si="77"/>
        <v>-169705600</v>
      </c>
      <c r="P79" s="417">
        <f t="shared" si="77"/>
        <v>-197069481</v>
      </c>
      <c r="Q79" s="417">
        <f t="shared" si="77"/>
        <v>-163280358</v>
      </c>
      <c r="R79" s="417">
        <f t="shared" si="77"/>
        <v>-200066171</v>
      </c>
      <c r="S79" s="417">
        <f t="shared" si="77"/>
        <v>-209551268</v>
      </c>
      <c r="T79" s="417">
        <f t="shared" si="77"/>
        <v>-176000595</v>
      </c>
      <c r="U79" s="417">
        <f t="shared" si="77"/>
        <v>-187613069</v>
      </c>
      <c r="V79" s="417">
        <f t="shared" si="77"/>
        <v>-136755353</v>
      </c>
      <c r="W79" s="417">
        <f t="shared" si="77"/>
        <v>-141768134</v>
      </c>
      <c r="X79" s="417">
        <f t="shared" si="77"/>
        <v>-156433103</v>
      </c>
      <c r="Y79" s="417">
        <f t="shared" si="77"/>
        <v>-152500111</v>
      </c>
      <c r="Z79" s="417">
        <f t="shared" si="77"/>
        <v>-155931928</v>
      </c>
      <c r="AA79" s="418"/>
      <c r="AB79" s="397">
        <f t="shared" ref="AB79" si="78">SUM(AB80:AB86)</f>
        <v>-155931928</v>
      </c>
      <c r="AC79" s="397"/>
      <c r="AD79" s="3"/>
      <c r="AE79" s="3"/>
      <c r="AF79" s="3"/>
      <c r="AG79" s="69"/>
      <c r="AH79" s="63"/>
      <c r="AJ79" s="3"/>
      <c r="AK79" s="3"/>
      <c r="AL79" s="3"/>
    </row>
    <row r="80" spans="1:38" ht="24.95" customHeight="1">
      <c r="A80" s="366"/>
      <c r="B80" s="361"/>
      <c r="C80" s="262" t="s">
        <v>43</v>
      </c>
      <c r="D80" s="263"/>
      <c r="E80" s="258">
        <v>-89833130</v>
      </c>
      <c r="F80" s="327">
        <f t="shared" ref="F80:G80" si="79">ROUND((+E80-F46+F64),0)</f>
        <v>-91834348</v>
      </c>
      <c r="G80" s="163">
        <f t="shared" si="79"/>
        <v>-31857089</v>
      </c>
      <c r="H80" s="163">
        <f>ROUND((+G80-H46+H64),0)</f>
        <v>-43057963</v>
      </c>
      <c r="I80" s="163">
        <f t="shared" ref="I80" si="80">ROUND((+H80-I46+I64),0)</f>
        <v>-65803402</v>
      </c>
      <c r="J80" s="163">
        <f>ROUND((+I80-J46+J64),0)</f>
        <v>-74837580</v>
      </c>
      <c r="K80" s="163">
        <f t="shared" ref="K80" si="81">ROUND((+J80-K46+K64),0)</f>
        <v>-83848228</v>
      </c>
      <c r="L80" s="163">
        <f>ROUND((+K80-L46+L64),0)</f>
        <v>-90620944</v>
      </c>
      <c r="M80" s="163">
        <f t="shared" ref="M80" si="82">ROUND((+L80-M46+M64),0)</f>
        <v>-100099720</v>
      </c>
      <c r="N80" s="163">
        <f t="shared" ref="N80" si="83">ROUND((+M80-N46+N64),0)</f>
        <v>-102026543</v>
      </c>
      <c r="O80" s="163">
        <f t="shared" ref="O80" si="84">ROUND((+N80-O46+O64),0)</f>
        <v>-112607785</v>
      </c>
      <c r="P80" s="163">
        <f t="shared" ref="P80" si="85">ROUND((+O80-P46+P64),0)</f>
        <v>-128919756</v>
      </c>
      <c r="Q80" s="163">
        <f>ROUND((+P80-Q46+Q64),0)</f>
        <v>-106066724</v>
      </c>
      <c r="R80" s="163">
        <f t="shared" ref="R80" si="86">ROUND((+Q80-R46+R64),0)</f>
        <v>-129447401</v>
      </c>
      <c r="S80" s="163">
        <f t="shared" ref="S80" si="87">ROUND((+R80-S46+S64),0)</f>
        <v>-135979404</v>
      </c>
      <c r="T80" s="163">
        <f t="shared" ref="T80" si="88">ROUND((+S80-T46+T64),0)</f>
        <v>-114825092</v>
      </c>
      <c r="U80" s="163">
        <f t="shared" ref="U80" si="89">ROUND((+T80-U46+U64),0)</f>
        <v>-122757757</v>
      </c>
      <c r="V80" s="163">
        <f>ROUND((+U80-V46+V64),0)</f>
        <v>-90996814</v>
      </c>
      <c r="W80" s="163">
        <f t="shared" ref="W80" si="90">ROUND((+V80-W46+W64),0)</f>
        <v>-94151276</v>
      </c>
      <c r="X80" s="163">
        <f t="shared" ref="X80" si="91">ROUND((+W80-X46+X64),0)</f>
        <v>-103063110</v>
      </c>
      <c r="Y80" s="163">
        <f t="shared" ref="Y80" si="92">ROUND((+X80-Y46+Y64),0)</f>
        <v>-101062409</v>
      </c>
      <c r="Z80" s="163">
        <f t="shared" ref="Z80" si="93">ROUND((+Y80-Z46+Z64),0)</f>
        <v>-103896492</v>
      </c>
      <c r="AA80" s="328"/>
      <c r="AB80" s="258">
        <f>+Z80</f>
        <v>-103896492</v>
      </c>
      <c r="AC80" s="258"/>
      <c r="AD80" s="2"/>
      <c r="AE80" s="2"/>
      <c r="AF80" s="2"/>
      <c r="AG80" s="66"/>
      <c r="AH80" s="67"/>
      <c r="AJ80" s="2"/>
      <c r="AK80" s="2"/>
      <c r="AL80" s="2"/>
    </row>
    <row r="81" spans="1:38" ht="24.95" customHeight="1">
      <c r="A81" s="359"/>
      <c r="B81" s="355"/>
      <c r="C81" s="314" t="s">
        <v>44</v>
      </c>
      <c r="D81" s="315"/>
      <c r="E81" s="395">
        <v>-43592263</v>
      </c>
      <c r="F81" s="329">
        <f t="shared" ref="F81:G81" si="94">ROUND((+E81-F48+F65),0)</f>
        <v>-44999088</v>
      </c>
      <c r="G81" s="201">
        <f t="shared" si="94"/>
        <v>-14967944</v>
      </c>
      <c r="H81" s="201">
        <f>ROUND((+G81-H48+H65),0)</f>
        <v>-20374238</v>
      </c>
      <c r="I81" s="201">
        <f t="shared" ref="I81" si="95">ROUND((+H81-I48+I65),0)</f>
        <v>-33396563</v>
      </c>
      <c r="J81" s="201">
        <f>ROUND((+I81-J48+J65),0)</f>
        <v>-37736074</v>
      </c>
      <c r="K81" s="201">
        <f t="shared" ref="K81" si="96">ROUND((+J81-K48+K65),0)</f>
        <v>-42013947</v>
      </c>
      <c r="L81" s="201">
        <f>ROUND((+K81-L48+L65),0)</f>
        <v>-45301233</v>
      </c>
      <c r="M81" s="201">
        <f t="shared" ref="M81" si="97">ROUND((+L81-M48+M65),0)</f>
        <v>-50154681</v>
      </c>
      <c r="N81" s="201">
        <f t="shared" ref="N81" si="98">ROUND((+M81-N48+N65),0)</f>
        <v>-52132458</v>
      </c>
      <c r="O81" s="201">
        <f t="shared" ref="O81" si="99">ROUND((+N81-O48+O65),0)</f>
        <v>-56578719</v>
      </c>
      <c r="P81" s="201">
        <f t="shared" ref="P81" si="100">ROUND((+O81-P48+P65),0)</f>
        <v>-64522157</v>
      </c>
      <c r="Q81" s="201">
        <f>ROUND((+P81-Q48+Q65),0)</f>
        <v>-53466003</v>
      </c>
      <c r="R81" s="201">
        <f t="shared" ref="R81" si="101">ROUND((+Q81-R48+R65),0)</f>
        <v>-66482897</v>
      </c>
      <c r="S81" s="201">
        <f t="shared" ref="S81" si="102">ROUND((+R81-S48+S65),0)</f>
        <v>-69436718</v>
      </c>
      <c r="T81" s="201">
        <f t="shared" ref="T81" si="103">ROUND((+S81-T48+T65),0)</f>
        <v>-57485934</v>
      </c>
      <c r="U81" s="201">
        <f t="shared" ref="U81" si="104">ROUND((+T81-U48+U65),0)</f>
        <v>-61162350</v>
      </c>
      <c r="V81" s="201">
        <f>ROUND((+U81-V48+V65),0)</f>
        <v>-45201910</v>
      </c>
      <c r="W81" s="201">
        <f t="shared" ref="W81" si="105">ROUND((+V81-W48+W65),0)</f>
        <v>-47168569</v>
      </c>
      <c r="X81" s="201">
        <f t="shared" ref="X81" si="106">ROUND((+W81-X48+X65),0)</f>
        <v>-52923062</v>
      </c>
      <c r="Y81" s="201">
        <f t="shared" ref="Y81" si="107">ROUND((+X81-Y48+Y65),0)</f>
        <v>-50993455</v>
      </c>
      <c r="Z81" s="201">
        <f t="shared" ref="Z81" si="108">ROUND((+Y81-Z48+Z65),0)</f>
        <v>-50814773</v>
      </c>
      <c r="AA81" s="330"/>
      <c r="AB81" s="393">
        <f t="shared" ref="AB81:AB86" si="109">+Z81</f>
        <v>-50814773</v>
      </c>
      <c r="AC81" s="393"/>
      <c r="AD81" s="2"/>
      <c r="AE81" s="2"/>
      <c r="AF81" s="2"/>
      <c r="AG81" s="66"/>
      <c r="AH81" s="67"/>
      <c r="AJ81" s="2"/>
      <c r="AK81" s="2"/>
      <c r="AL81" s="2"/>
    </row>
    <row r="82" spans="1:38" ht="24.95" customHeight="1">
      <c r="A82" s="366"/>
      <c r="B82" s="361"/>
      <c r="C82" s="262" t="s">
        <v>7</v>
      </c>
      <c r="D82" s="263"/>
      <c r="E82" s="258">
        <v>-24913</v>
      </c>
      <c r="F82" s="327">
        <f t="shared" ref="F82:G82" si="110">ROUND((+E82-F50+F66),0)</f>
        <v>-25602</v>
      </c>
      <c r="G82" s="163">
        <f t="shared" si="110"/>
        <v>-7448</v>
      </c>
      <c r="H82" s="163">
        <f>ROUND((+G82-H50+H66),0)</f>
        <v>-10111</v>
      </c>
      <c r="I82" s="163">
        <f t="shared" ref="I82:I84" si="111">ROUND((+H82-I50+I66),0)</f>
        <v>-20071</v>
      </c>
      <c r="J82" s="163">
        <f>ROUND((+I82-J50+J66),0)</f>
        <v>-22344</v>
      </c>
      <c r="K82" s="163">
        <f t="shared" ref="K82:K84" si="112">ROUND((+J82-K50+K66),0)</f>
        <v>-24482</v>
      </c>
      <c r="L82" s="163">
        <f>ROUND((+K82-L50+L66),0)</f>
        <v>-26282</v>
      </c>
      <c r="M82" s="163">
        <f t="shared" ref="M82:M84" si="113">ROUND((+L82-M50+M66),0)</f>
        <v>-28743</v>
      </c>
      <c r="N82" s="163">
        <f t="shared" ref="N82:N84" si="114">ROUND((+M82-N50+N66),0)</f>
        <v>-33118</v>
      </c>
      <c r="O82" s="163">
        <f t="shared" ref="O82:O84" si="115">ROUND((+N82-O50+O66),0)</f>
        <v>-34758</v>
      </c>
      <c r="P82" s="163">
        <f t="shared" ref="P82:P84" si="116">ROUND((+O82-P50+P66),0)</f>
        <v>-39225</v>
      </c>
      <c r="Q82" s="163">
        <f>ROUND((+P82-Q50+Q66),0)</f>
        <v>-32944</v>
      </c>
      <c r="R82" s="163">
        <f t="shared" ref="R82:R84" si="117">ROUND((+Q82-R50+R66),0)</f>
        <v>-42998</v>
      </c>
      <c r="S82" s="163">
        <f t="shared" ref="S82:S84" si="118">ROUND((+R82-S50+S66),0)</f>
        <v>-44560</v>
      </c>
      <c r="T82" s="163">
        <f t="shared" ref="T82:T84" si="119">ROUND((+S82-T50+T66),0)</f>
        <v>-35248</v>
      </c>
      <c r="U82" s="163">
        <f t="shared" ref="U82:U84" si="120">ROUND((+T82-U50+U66),0)</f>
        <v>-36691</v>
      </c>
      <c r="V82" s="163">
        <f>ROUND((+U82-V50+V66),0)</f>
        <v>-26446</v>
      </c>
      <c r="W82" s="163">
        <f t="shared" ref="W82:W84" si="121">ROUND((+V82-W50+W66),0)</f>
        <v>-27373</v>
      </c>
      <c r="X82" s="163">
        <f t="shared" ref="X82:X84" si="122">ROUND((+W82-X50+X66),0)</f>
        <v>-33536</v>
      </c>
      <c r="Y82" s="163">
        <f t="shared" ref="Y82:Y84" si="123">ROUND((+X82-Y50+Y66),0)</f>
        <v>-29245</v>
      </c>
      <c r="Z82" s="163">
        <f t="shared" ref="Z82:Z84" si="124">ROUND((+Y82-Z50+Z66),0)</f>
        <v>-28918</v>
      </c>
      <c r="AA82" s="328"/>
      <c r="AB82" s="258">
        <f t="shared" si="109"/>
        <v>-28918</v>
      </c>
      <c r="AC82" s="258"/>
      <c r="AD82" s="2"/>
      <c r="AE82" s="2"/>
      <c r="AF82" s="2"/>
      <c r="AG82" s="66"/>
      <c r="AH82" s="67"/>
      <c r="AJ82" s="2"/>
      <c r="AK82" s="2"/>
      <c r="AL82" s="2"/>
    </row>
    <row r="83" spans="1:38" ht="24.95" customHeight="1">
      <c r="A83" s="359"/>
      <c r="B83" s="355"/>
      <c r="C83" s="278" t="s">
        <v>12</v>
      </c>
      <c r="D83" s="279"/>
      <c r="E83" s="395">
        <v>-355246</v>
      </c>
      <c r="F83" s="293">
        <f t="shared" ref="F83:G83" si="125">ROUND((+E83-F51+F67),0)</f>
        <v>-418246</v>
      </c>
      <c r="G83" s="60">
        <f t="shared" si="125"/>
        <v>-62999</v>
      </c>
      <c r="H83" s="60">
        <f>ROUND((+G83-H51+H67),0)</f>
        <v>-45044</v>
      </c>
      <c r="I83" s="60">
        <f t="shared" si="111"/>
        <v>-341597</v>
      </c>
      <c r="J83" s="60">
        <f>ROUND((+I83-J51+J67),0)</f>
        <v>-317047</v>
      </c>
      <c r="K83" s="60">
        <f t="shared" si="112"/>
        <v>-317047</v>
      </c>
      <c r="L83" s="60">
        <f>ROUND((+K83-L51+L67),0)</f>
        <v>-317047</v>
      </c>
      <c r="M83" s="60">
        <f t="shared" si="113"/>
        <v>-317047</v>
      </c>
      <c r="N83" s="60">
        <f t="shared" si="114"/>
        <v>-429207</v>
      </c>
      <c r="O83" s="60">
        <f t="shared" si="115"/>
        <v>-429207</v>
      </c>
      <c r="P83" s="60">
        <f t="shared" si="116"/>
        <v>-429207</v>
      </c>
      <c r="Q83" s="60">
        <f>ROUND((+P83-Q51+Q67),0)</f>
        <v>-429207</v>
      </c>
      <c r="R83" s="60">
        <f t="shared" si="117"/>
        <v>-800140</v>
      </c>
      <c r="S83" s="60">
        <f t="shared" si="118"/>
        <v>-800140</v>
      </c>
      <c r="T83" s="60">
        <f t="shared" si="119"/>
        <v>-370932</v>
      </c>
      <c r="U83" s="60">
        <f t="shared" si="120"/>
        <v>-370932</v>
      </c>
      <c r="V83" s="60">
        <f>ROUND((+U83-V51+V67),0)</f>
        <v>-370932</v>
      </c>
      <c r="W83" s="60">
        <f t="shared" si="121"/>
        <v>-370932</v>
      </c>
      <c r="X83" s="60">
        <f t="shared" si="122"/>
        <v>-388616</v>
      </c>
      <c r="Y83" s="60">
        <f t="shared" si="123"/>
        <v>-388616</v>
      </c>
      <c r="Z83" s="60">
        <f t="shared" si="124"/>
        <v>-394762</v>
      </c>
      <c r="AA83" s="294"/>
      <c r="AB83" s="398">
        <f t="shared" si="109"/>
        <v>-394762</v>
      </c>
      <c r="AC83" s="398"/>
      <c r="AD83" s="2"/>
      <c r="AE83" s="2"/>
      <c r="AF83" s="2"/>
      <c r="AG83" s="66"/>
      <c r="AH83" s="67"/>
      <c r="AJ83" s="2"/>
      <c r="AK83" s="2"/>
      <c r="AL83" s="2"/>
    </row>
    <row r="84" spans="1:38" ht="24.95" customHeight="1">
      <c r="A84" s="366"/>
      <c r="B84" s="361"/>
      <c r="C84" s="262" t="s">
        <v>178</v>
      </c>
      <c r="D84" s="263"/>
      <c r="E84" s="258">
        <v>0</v>
      </c>
      <c r="F84" s="327">
        <f t="shared" ref="F84:G84" si="126">ROUND((+E84-F52+F68),0)</f>
        <v>-17001280</v>
      </c>
      <c r="G84" s="163">
        <f t="shared" si="126"/>
        <v>-17001280</v>
      </c>
      <c r="H84" s="163">
        <f>ROUND((+G84-H52+H68),0)</f>
        <v>-12155915</v>
      </c>
      <c r="I84" s="163">
        <f t="shared" si="111"/>
        <v>-6624973</v>
      </c>
      <c r="J84" s="163">
        <f>ROUND((+I84-J52+J68),0)</f>
        <v>0</v>
      </c>
      <c r="K84" s="163">
        <f t="shared" si="112"/>
        <v>0</v>
      </c>
      <c r="L84" s="163">
        <f>ROUND((+K84-L52+L68),0)</f>
        <v>0</v>
      </c>
      <c r="M84" s="163">
        <f t="shared" si="113"/>
        <v>0</v>
      </c>
      <c r="N84" s="163">
        <f t="shared" si="114"/>
        <v>0</v>
      </c>
      <c r="O84" s="163">
        <f t="shared" si="115"/>
        <v>0</v>
      </c>
      <c r="P84" s="163">
        <f t="shared" si="116"/>
        <v>-3100000</v>
      </c>
      <c r="Q84" s="163">
        <f>ROUND((+P84-Q52+Q68),0)</f>
        <v>-3100000</v>
      </c>
      <c r="R84" s="163">
        <f t="shared" si="117"/>
        <v>-3100000</v>
      </c>
      <c r="S84" s="163">
        <f t="shared" si="118"/>
        <v>-3100000</v>
      </c>
      <c r="T84" s="163">
        <f t="shared" si="119"/>
        <v>-3100000</v>
      </c>
      <c r="U84" s="163">
        <f t="shared" si="120"/>
        <v>-3100000</v>
      </c>
      <c r="V84" s="163">
        <f>ROUND((+U84-V52+V68),0)</f>
        <v>0</v>
      </c>
      <c r="W84" s="163">
        <f t="shared" si="121"/>
        <v>0</v>
      </c>
      <c r="X84" s="163">
        <f t="shared" si="122"/>
        <v>0</v>
      </c>
      <c r="Y84" s="163">
        <f t="shared" si="123"/>
        <v>0</v>
      </c>
      <c r="Z84" s="163">
        <f t="shared" si="124"/>
        <v>0</v>
      </c>
      <c r="AA84" s="328"/>
      <c r="AB84" s="258">
        <f t="shared" si="109"/>
        <v>0</v>
      </c>
      <c r="AC84" s="258"/>
      <c r="AD84" s="2"/>
      <c r="AE84" s="2"/>
      <c r="AF84" s="2"/>
      <c r="AG84" s="66"/>
      <c r="AH84" s="67"/>
      <c r="AJ84" s="2"/>
      <c r="AK84" s="2"/>
      <c r="AL84" s="2"/>
    </row>
    <row r="85" spans="1:38" ht="24.95" customHeight="1">
      <c r="A85" s="359"/>
      <c r="B85" s="355"/>
      <c r="C85" s="314" t="s">
        <v>103</v>
      </c>
      <c r="D85" s="315"/>
      <c r="E85" s="395">
        <v>-23930</v>
      </c>
      <c r="F85" s="329">
        <f t="shared" ref="F85:G85" si="127">ROUND((+E85-F57+F73),0)</f>
        <v>-23749</v>
      </c>
      <c r="G85" s="201">
        <f t="shared" si="127"/>
        <v>-7084</v>
      </c>
      <c r="H85" s="201">
        <f>ROUND((+G85-H57+H73),0)</f>
        <v>-9510</v>
      </c>
      <c r="I85" s="201">
        <f t="shared" ref="I85" si="128">ROUND((+H85-I57+I73),0)</f>
        <v>-19161</v>
      </c>
      <c r="J85" s="201">
        <f>ROUND((+I85-J57+J73),0)</f>
        <v>-21364</v>
      </c>
      <c r="K85" s="201">
        <f t="shared" ref="K85" si="129">ROUND((+J85-K57+K73),0)</f>
        <v>-27864</v>
      </c>
      <c r="L85" s="201">
        <f>ROUND((+K85-L57+L73),0)</f>
        <v>-30159</v>
      </c>
      <c r="M85" s="201">
        <f t="shared" ref="M85" si="130">ROUND((+L85-M57+M73),0)</f>
        <v>-39871</v>
      </c>
      <c r="N85" s="201">
        <f t="shared" ref="N85" si="131">ROUND((+M85-N57+N73),0)</f>
        <v>-31221</v>
      </c>
      <c r="O85" s="201">
        <f t="shared" ref="O85" si="132">ROUND((+N85-O57+O73),0)</f>
        <v>-34702</v>
      </c>
      <c r="P85" s="201">
        <f t="shared" ref="P85" si="133">ROUND((+O85-P57+P73),0)</f>
        <v>-38707</v>
      </c>
      <c r="Q85" s="201">
        <f>ROUND((+P85-Q57+Q73),0)</f>
        <v>-30197</v>
      </c>
      <c r="R85" s="201">
        <f t="shared" ref="R85" si="134">ROUND((+Q85-R57+R73),0)</f>
        <v>-38569</v>
      </c>
      <c r="S85" s="201">
        <f t="shared" ref="S85" si="135">ROUND((+R85-S57+S73),0)</f>
        <v>-36782</v>
      </c>
      <c r="T85" s="201">
        <f t="shared" ref="T85" si="136">ROUND((+S85-T57+T73),0)</f>
        <v>-29725</v>
      </c>
      <c r="U85" s="201">
        <f t="shared" ref="U85" si="137">ROUND((+T85-U57+U73),0)</f>
        <v>-31675</v>
      </c>
      <c r="V85" s="201">
        <f>ROUND((+U85-V57+V73),0)</f>
        <v>-25179</v>
      </c>
      <c r="W85" s="201">
        <f t="shared" ref="W85" si="138">ROUND((+V85-W57+W73),0)</f>
        <v>-32554</v>
      </c>
      <c r="X85" s="201">
        <f t="shared" ref="X85" si="139">ROUND((+W85-X57+X73),0)</f>
        <v>-24778</v>
      </c>
      <c r="Y85" s="201">
        <f t="shared" ref="Y85" si="140">ROUND((+X85-Y57+Y73),0)</f>
        <v>-26385</v>
      </c>
      <c r="Z85" s="201">
        <f t="shared" ref="Z85" si="141">ROUND((+Y85-Z57+Z73),0)</f>
        <v>-25377</v>
      </c>
      <c r="AA85" s="330"/>
      <c r="AB85" s="395">
        <f t="shared" si="109"/>
        <v>-25377</v>
      </c>
      <c r="AC85" s="395"/>
      <c r="AD85" s="2"/>
      <c r="AE85" s="2"/>
      <c r="AF85" s="2"/>
      <c r="AG85" s="66"/>
      <c r="AH85" s="67"/>
      <c r="AJ85" s="2"/>
      <c r="AK85" s="2"/>
      <c r="AL85" s="2"/>
    </row>
    <row r="86" spans="1:38" ht="24.95" customHeight="1" thickBot="1">
      <c r="A86" s="366"/>
      <c r="B86" s="361"/>
      <c r="C86" s="344" t="s">
        <v>188</v>
      </c>
      <c r="D86" s="345"/>
      <c r="E86" s="394">
        <v>-732379</v>
      </c>
      <c r="F86" s="347">
        <f t="shared" ref="F86:G86" si="142">ROUND((+E86-F60+F76),0)</f>
        <v>-732379</v>
      </c>
      <c r="G86" s="348">
        <f t="shared" si="142"/>
        <v>-66459</v>
      </c>
      <c r="H86" s="348">
        <f>ROUND((+G86-H60+H76),0)</f>
        <v>-66459</v>
      </c>
      <c r="I86" s="348">
        <f t="shared" ref="I86" si="143">ROUND((+H86-I60+I76),0)</f>
        <v>-66459</v>
      </c>
      <c r="J86" s="348">
        <f>ROUND((+I86-J60+J76),0)</f>
        <v>-84097</v>
      </c>
      <c r="K86" s="348">
        <f t="shared" ref="K86" si="144">ROUND((+J86-K60+K76),0)</f>
        <v>-55785</v>
      </c>
      <c r="L86" s="348">
        <f>ROUND((+K86-L60+L76),0)</f>
        <v>-24244</v>
      </c>
      <c r="M86" s="348">
        <f t="shared" ref="M86" si="145">ROUND((+L86-M60+M76),0)</f>
        <v>-20429</v>
      </c>
      <c r="N86" s="348">
        <f t="shared" ref="N86" si="146">ROUND((+M86-N60+N76),0)</f>
        <v>-20429</v>
      </c>
      <c r="O86" s="348">
        <f t="shared" ref="O86" si="147">ROUND((+N86-O60+O76),0)</f>
        <v>-20429</v>
      </c>
      <c r="P86" s="348">
        <f t="shared" ref="P86" si="148">ROUND((+O86-P60+P76),0)</f>
        <v>-20429</v>
      </c>
      <c r="Q86" s="348">
        <f>ROUND((+P86-Q60+Q76),0)</f>
        <v>-155283</v>
      </c>
      <c r="R86" s="348">
        <f t="shared" ref="R86" si="149">ROUND((+Q86-R60+R76),0)</f>
        <v>-154166</v>
      </c>
      <c r="S86" s="348">
        <f t="shared" ref="S86" si="150">ROUND((+R86-S60+S76),0)</f>
        <v>-153664</v>
      </c>
      <c r="T86" s="348">
        <f t="shared" ref="T86" si="151">ROUND((+S86-T60+T76),0)</f>
        <v>-153664</v>
      </c>
      <c r="U86" s="348">
        <f t="shared" ref="U86" si="152">ROUND((+T86-U60+U76),0)</f>
        <v>-153664</v>
      </c>
      <c r="V86" s="348">
        <f>ROUND((+U86-V60+V76),0)</f>
        <v>-134072</v>
      </c>
      <c r="W86" s="348">
        <f t="shared" ref="W86" si="153">ROUND((+V86-W60+W76),0)</f>
        <v>-17430</v>
      </c>
      <c r="X86" s="348">
        <f t="shared" ref="X86" si="154">ROUND((+W86-X60+X76),0)</f>
        <v>-1</v>
      </c>
      <c r="Y86" s="348">
        <f t="shared" ref="Y86" si="155">ROUND((+X86-Y60+Y76),0)</f>
        <v>-1</v>
      </c>
      <c r="Z86" s="348">
        <f t="shared" ref="Z86" si="156">ROUND((+Y86-Z60+Z76),0)</f>
        <v>-771606</v>
      </c>
      <c r="AA86" s="349"/>
      <c r="AB86" s="394">
        <f t="shared" si="109"/>
        <v>-771606</v>
      </c>
      <c r="AC86" s="394"/>
      <c r="AD86" s="2"/>
      <c r="AE86" s="2"/>
      <c r="AF86" s="2"/>
      <c r="AG86" s="66"/>
      <c r="AH86" s="67"/>
      <c r="AJ86" s="2"/>
      <c r="AK86" s="2"/>
      <c r="AL86" s="2"/>
    </row>
    <row r="87" spans="1:38" ht="24.95" customHeight="1" thickTop="1">
      <c r="A87" s="100"/>
      <c r="B87" s="62"/>
      <c r="C87" s="50"/>
      <c r="D87" s="50"/>
      <c r="E87" s="36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6"/>
      <c r="AC87" s="36"/>
      <c r="AD87" s="2"/>
      <c r="AE87" s="2"/>
      <c r="AF87" s="2"/>
      <c r="AG87" s="66"/>
      <c r="AH87" s="67"/>
      <c r="AJ87" s="2"/>
      <c r="AK87" s="2"/>
      <c r="AL87" s="2"/>
    </row>
    <row r="88" spans="1:38" ht="24.95" customHeight="1">
      <c r="A88" s="100"/>
      <c r="B88" s="62"/>
      <c r="C88" s="53">
        <f ca="1">NOW()</f>
        <v>42656.690791782406</v>
      </c>
      <c r="D88" s="53"/>
      <c r="E88" s="104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2"/>
      <c r="AE88" s="2"/>
      <c r="AF88" s="2"/>
      <c r="AG88" s="66"/>
      <c r="AH88" s="67"/>
      <c r="AJ88" s="2"/>
      <c r="AK88" s="2"/>
      <c r="AL88" s="2"/>
    </row>
    <row r="89" spans="1:38" ht="24.95" customHeight="1">
      <c r="A89" s="100"/>
      <c r="B89" s="62"/>
      <c r="C89" s="53"/>
      <c r="D89" s="53"/>
      <c r="E89" s="8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2"/>
      <c r="AE89" s="2"/>
      <c r="AF89" s="2"/>
      <c r="AG89" s="66"/>
      <c r="AH89" s="67"/>
      <c r="AJ89" s="2"/>
      <c r="AK89" s="2"/>
      <c r="AL89" s="2"/>
    </row>
    <row r="90" spans="1:38" ht="24.95" customHeight="1">
      <c r="A90" s="35"/>
      <c r="B90" s="62"/>
      <c r="C90" s="79" t="s">
        <v>222</v>
      </c>
      <c r="D90" s="105"/>
      <c r="E90" s="106">
        <f>+E4+E16+E21+E23-E53-E54-E55-E56-E58-E59-E61</f>
        <v>0</v>
      </c>
      <c r="F90" s="106">
        <f t="shared" ref="F90:G90" si="157">+F4+F16+F21+F23-F53-F54-F55-F56-F58-F59-F61</f>
        <v>25031777.367349628</v>
      </c>
      <c r="G90" s="106">
        <f t="shared" si="157"/>
        <v>119219073.50734961</v>
      </c>
      <c r="H90" s="106">
        <f t="shared" ref="H90:Z90" si="158">+H4+H16+H21+H23-H53-H54-H55-H56-H58-H59-H61</f>
        <v>17004448.647349596</v>
      </c>
      <c r="I90" s="106">
        <f t="shared" si="158"/>
        <v>21195353.897349592</v>
      </c>
      <c r="J90" s="106">
        <f t="shared" si="158"/>
        <v>22679894.777349599</v>
      </c>
      <c r="K90" s="106">
        <f t="shared" si="158"/>
        <v>17055337.247349601</v>
      </c>
      <c r="L90" s="106">
        <f t="shared" si="158"/>
        <v>17713444.627349604</v>
      </c>
      <c r="M90" s="106">
        <f t="shared" si="158"/>
        <v>15468089.897349605</v>
      </c>
      <c r="N90" s="106">
        <f t="shared" si="158"/>
        <v>45885953.427349605</v>
      </c>
      <c r="O90" s="106">
        <f t="shared" si="158"/>
        <v>13325612.277349608</v>
      </c>
      <c r="P90" s="106">
        <f t="shared" si="158"/>
        <v>13255113.277349606</v>
      </c>
      <c r="Q90" s="106">
        <f t="shared" si="158"/>
        <v>62600207.847349599</v>
      </c>
      <c r="R90" s="106">
        <f t="shared" si="158"/>
        <v>16858131.027349602</v>
      </c>
      <c r="S90" s="106">
        <f t="shared" si="158"/>
        <v>19955348.597349603</v>
      </c>
      <c r="T90" s="106">
        <f t="shared" si="158"/>
        <v>64659862.577349603</v>
      </c>
      <c r="U90" s="106">
        <f t="shared" si="158"/>
        <v>18625246.417349603</v>
      </c>
      <c r="V90" s="106">
        <f t="shared" si="158"/>
        <v>58298289.857349597</v>
      </c>
      <c r="W90" s="106">
        <f t="shared" si="158"/>
        <v>28311831.027349595</v>
      </c>
      <c r="X90" s="106">
        <f t="shared" si="158"/>
        <v>37122276.137349591</v>
      </c>
      <c r="Y90" s="106">
        <f t="shared" si="158"/>
        <v>33011375.49734959</v>
      </c>
      <c r="Z90" s="106">
        <f t="shared" si="158"/>
        <v>31571851.064065449</v>
      </c>
      <c r="AA90" s="106"/>
      <c r="AB90" s="90"/>
      <c r="AC90" s="90"/>
      <c r="AD90" s="2"/>
      <c r="AE90" s="2"/>
      <c r="AF90" s="2"/>
      <c r="AG90" s="66"/>
      <c r="AH90" s="67"/>
      <c r="AJ90" s="2"/>
      <c r="AK90" s="2"/>
      <c r="AL90" s="2"/>
    </row>
    <row r="91" spans="1:38" ht="24.95" customHeight="1">
      <c r="A91" s="35"/>
      <c r="B91" s="62"/>
      <c r="C91" s="79" t="s">
        <v>223</v>
      </c>
      <c r="D91" s="105"/>
      <c r="E91" s="106">
        <f>+E46+E48+E50+E51+E52+E57+E60</f>
        <v>0</v>
      </c>
      <c r="F91" s="106">
        <f t="shared" ref="F91:G91" si="159">-E6+F46+F48+F50+F51+F52+F57+F60</f>
        <v>175037104.63</v>
      </c>
      <c r="G91" s="106">
        <f t="shared" si="159"/>
        <v>178529753.86000001</v>
      </c>
      <c r="H91" s="106">
        <f>-G6+H46+H48+H50+H51+H52+H57+H60</f>
        <v>87254684.210000008</v>
      </c>
      <c r="I91" s="106">
        <f t="shared" ref="I91" si="160">-H6+I46+I48+I50+I51+I52+I57+I60</f>
        <v>119439835.62</v>
      </c>
      <c r="J91" s="106">
        <f>-I6+J46+J48+J50+J51+J52+J57+J60</f>
        <v>128790696.28</v>
      </c>
      <c r="K91" s="106">
        <f t="shared" ref="K91" si="161">-J6+K46+K48+K50+K51+K52+K57+K60</f>
        <v>136296249.5</v>
      </c>
      <c r="L91" s="106">
        <f>-K6+L46+L48+L50+L51+L52+L57+L60</f>
        <v>148457457.68000001</v>
      </c>
      <c r="M91" s="106">
        <f t="shared" ref="M91" si="162">-L6+M46+M48+M50+M51+M52+M57+M60</f>
        <v>159343687.83000001</v>
      </c>
      <c r="N91" s="106">
        <f t="shared" ref="N91" si="163">-M6+N46+N48+N50+N51+N52+N57+N60</f>
        <v>195646107.72999999</v>
      </c>
      <c r="O91" s="106">
        <f t="shared" ref="O91" si="164">-N6+O46+O48+O50+O51+O52+O57+O60</f>
        <v>177972962.26000002</v>
      </c>
      <c r="P91" s="106">
        <f t="shared" ref="P91" si="165">-O6+P46+P48+P50+P51+P52+P57+P60</f>
        <v>205069959.07999998</v>
      </c>
      <c r="Q91" s="106">
        <f>-P6+Q46+Q48+Q50+Q51+Q52+Q57+Q60</f>
        <v>220817440.27000001</v>
      </c>
      <c r="R91" s="106">
        <f t="shared" ref="R91" si="166">-Q6+R46+R48+R50+R51+R52+R57+R60</f>
        <v>208938643.31</v>
      </c>
      <c r="S91" s="106">
        <f t="shared" ref="S91" si="167">-R6+S46+S48+S50+S51+S52+S57+S60</f>
        <v>223207439.31</v>
      </c>
      <c r="T91" s="106">
        <f t="shared" ref="T91" si="168">-S6+T46+T48+T50+T51+T52+T57+T60</f>
        <v>233089106.22000003</v>
      </c>
      <c r="U91" s="106">
        <f t="shared" ref="U91" si="169">-T6+U46+U48+U50+U51+U52+U57+U60</f>
        <v>199698459.34999999</v>
      </c>
      <c r="V91" s="106">
        <f>-U6+V46+V48+V50+V51+V52+V57+V60</f>
        <v>187613069</v>
      </c>
      <c r="W91" s="106">
        <f t="shared" ref="W91" si="170">-V6+W46+W48+W50+W51+W52+W57+W60</f>
        <v>159794615.50000003</v>
      </c>
      <c r="X91" s="106">
        <f t="shared" ref="X91" si="171">-W6+X46+X48+X50+X51+X52+X57+X60</f>
        <v>186601941.29999998</v>
      </c>
      <c r="Y91" s="106">
        <f t="shared" ref="Y91" si="172">-X6+Y46+Y48+Y50+Y51+Y52+Y57+Y60</f>
        <v>180110373.69</v>
      </c>
      <c r="Z91" s="106">
        <f t="shared" ref="Z91" si="173">-Y6+Z46+Z48+Z50+Z51+Z52+Z57+Z60</f>
        <v>181232539.60000002</v>
      </c>
      <c r="AA91" s="106"/>
      <c r="AB91" s="90"/>
      <c r="AC91" s="90"/>
      <c r="AD91" s="2"/>
      <c r="AE91" s="2"/>
      <c r="AF91" s="2"/>
      <c r="AG91" s="66"/>
      <c r="AH91" s="67"/>
      <c r="AJ91" s="2"/>
      <c r="AK91" s="2"/>
      <c r="AL91" s="2"/>
    </row>
    <row r="92" spans="1:38" ht="24.95" customHeight="1">
      <c r="A92" s="35"/>
    </row>
    <row r="93" spans="1:38" ht="24.95" customHeight="1">
      <c r="A93" s="35"/>
      <c r="F93" s="108">
        <f t="shared" ref="F93:G93" si="174">IF(F90&gt;F91,1,F90/F91)</f>
        <v>0.14300840624770811</v>
      </c>
      <c r="G93" s="108">
        <f t="shared" si="174"/>
        <v>0.66778265767867007</v>
      </c>
      <c r="H93" s="108">
        <f t="shared" ref="H93:Z93" si="175">IF(H90&gt;H91,1,H90/H91)</f>
        <v>0.19488293151602243</v>
      </c>
      <c r="I93" s="108">
        <f t="shared" si="175"/>
        <v>0.17745632173157869</v>
      </c>
      <c r="J93" s="108">
        <f t="shared" si="175"/>
        <v>0.17609885987448906</v>
      </c>
      <c r="K93" s="108">
        <f t="shared" si="175"/>
        <v>0.12513431081131549</v>
      </c>
      <c r="L93" s="108">
        <f t="shared" si="175"/>
        <v>0.11931663726541059</v>
      </c>
      <c r="M93" s="108">
        <f t="shared" si="175"/>
        <v>9.707375364534139E-2</v>
      </c>
      <c r="N93" s="108">
        <f t="shared" si="175"/>
        <v>0.23453547816383952</v>
      </c>
      <c r="O93" s="108">
        <f t="shared" si="175"/>
        <v>7.4874363544515668E-2</v>
      </c>
      <c r="P93" s="108">
        <f t="shared" si="175"/>
        <v>6.463703087870927E-2</v>
      </c>
      <c r="Q93" s="108">
        <f t="shared" si="175"/>
        <v>0.28349304190287905</v>
      </c>
      <c r="R93" s="108">
        <f t="shared" si="175"/>
        <v>8.068460080090295E-2</v>
      </c>
      <c r="S93" s="108">
        <f t="shared" si="175"/>
        <v>8.9402703866132194E-2</v>
      </c>
      <c r="T93" s="108">
        <f t="shared" si="175"/>
        <v>0.27740405214957026</v>
      </c>
      <c r="U93" s="108">
        <f t="shared" si="175"/>
        <v>9.3266850820847874E-2</v>
      </c>
      <c r="V93" s="108">
        <f t="shared" si="175"/>
        <v>0.31073682749334269</v>
      </c>
      <c r="W93" s="108">
        <f t="shared" si="175"/>
        <v>0.17717637693085841</v>
      </c>
      <c r="X93" s="108">
        <f t="shared" si="175"/>
        <v>0.19893831692601793</v>
      </c>
      <c r="Y93" s="108">
        <f t="shared" si="175"/>
        <v>0.18328414305645535</v>
      </c>
      <c r="Z93" s="108">
        <f t="shared" si="175"/>
        <v>0.17420630497011169</v>
      </c>
      <c r="AA93" s="108"/>
    </row>
    <row r="94" spans="1:38">
      <c r="A94" s="65"/>
    </row>
    <row r="96" spans="1:38">
      <c r="F96" s="109" t="s">
        <v>235</v>
      </c>
      <c r="G96" s="109"/>
      <c r="H96" s="109"/>
      <c r="I96" s="109"/>
      <c r="J96" s="109"/>
      <c r="K96" s="109"/>
      <c r="L96" s="109"/>
      <c r="M96" s="110"/>
      <c r="N96" s="109"/>
      <c r="O96" s="111"/>
      <c r="P96" s="111"/>
      <c r="Q96" s="112"/>
      <c r="R96" s="113"/>
      <c r="T96" s="113"/>
      <c r="U96" s="113"/>
      <c r="V96" s="113"/>
      <c r="W96" s="113"/>
      <c r="X96" s="113"/>
      <c r="Y96" s="113"/>
    </row>
    <row r="97" spans="6:25">
      <c r="F97" s="109" t="s">
        <v>236</v>
      </c>
      <c r="G97" s="111"/>
      <c r="H97" s="111"/>
      <c r="I97" s="111"/>
      <c r="J97" s="111"/>
      <c r="K97" s="111"/>
      <c r="L97" s="111"/>
      <c r="M97" s="111"/>
      <c r="N97" s="111"/>
      <c r="O97" s="109"/>
      <c r="P97" s="109"/>
      <c r="Q97" s="114"/>
      <c r="R97" s="113"/>
      <c r="T97" s="113"/>
      <c r="U97" s="113"/>
      <c r="V97" s="113"/>
      <c r="W97" s="113"/>
      <c r="X97" s="113"/>
      <c r="Y97" s="113"/>
    </row>
    <row r="98" spans="6:25">
      <c r="F98" s="109" t="s">
        <v>250</v>
      </c>
      <c r="G98" s="109"/>
      <c r="H98" s="109"/>
      <c r="I98" s="109"/>
      <c r="J98" s="109"/>
      <c r="K98" s="109"/>
      <c r="L98" s="111"/>
      <c r="M98" s="111"/>
      <c r="N98" s="111"/>
      <c r="O98" s="109"/>
      <c r="P98" s="115"/>
      <c r="Q98" s="114"/>
      <c r="R98" s="113"/>
      <c r="T98" s="113"/>
      <c r="U98" s="113"/>
      <c r="V98" s="113"/>
      <c r="W98" s="113"/>
      <c r="X98" s="113"/>
      <c r="Y98" s="113"/>
    </row>
    <row r="99" spans="6:25">
      <c r="F99" s="116" t="s">
        <v>237</v>
      </c>
      <c r="G99" s="117"/>
      <c r="H99" s="117"/>
      <c r="I99" s="117"/>
      <c r="J99" s="117"/>
      <c r="K99" s="117"/>
      <c r="L99" s="117"/>
      <c r="M99" s="116"/>
      <c r="N99" s="117"/>
      <c r="O99" s="116"/>
      <c r="P99" s="118"/>
      <c r="Q99" s="119"/>
      <c r="R99" s="120"/>
      <c r="T99" s="120"/>
      <c r="U99" s="120"/>
      <c r="V99" s="120"/>
      <c r="W99" s="120"/>
      <c r="X99" s="120"/>
      <c r="Y99" s="120"/>
    </row>
    <row r="100" spans="6:25">
      <c r="F100" s="116" t="s">
        <v>251</v>
      </c>
      <c r="G100" s="116"/>
      <c r="H100" s="116"/>
      <c r="I100" s="116"/>
      <c r="J100" s="116"/>
      <c r="K100" s="116"/>
      <c r="L100" s="117"/>
      <c r="M100" s="117"/>
      <c r="N100" s="117"/>
      <c r="O100" s="116"/>
      <c r="P100" s="118"/>
      <c r="Q100" s="119"/>
      <c r="R100" s="120"/>
      <c r="T100" s="120"/>
      <c r="U100" s="120"/>
      <c r="V100" s="120"/>
      <c r="W100" s="120"/>
      <c r="X100" s="120"/>
      <c r="Y100" s="120"/>
    </row>
    <row r="101" spans="6:25">
      <c r="F101" s="116" t="s">
        <v>252</v>
      </c>
      <c r="G101" s="116"/>
      <c r="H101" s="116"/>
      <c r="I101" s="116"/>
      <c r="J101" s="116"/>
      <c r="K101" s="116"/>
      <c r="L101" s="117"/>
      <c r="M101" s="117"/>
      <c r="N101" s="117"/>
      <c r="O101" s="116"/>
      <c r="P101" s="118"/>
      <c r="Q101" s="119"/>
      <c r="R101" s="120"/>
      <c r="T101" s="120"/>
      <c r="U101" s="120"/>
      <c r="V101" s="120"/>
      <c r="W101" s="120"/>
      <c r="X101" s="120"/>
      <c r="Y101" s="120"/>
    </row>
    <row r="102" spans="6:25">
      <c r="F102" s="116" t="s">
        <v>253</v>
      </c>
      <c r="G102" s="118"/>
      <c r="H102" s="118"/>
      <c r="I102" s="118"/>
      <c r="J102" s="118"/>
      <c r="K102" s="118"/>
      <c r="L102" s="118"/>
      <c r="M102" s="118"/>
      <c r="N102" s="121"/>
      <c r="O102" s="118"/>
      <c r="P102" s="116"/>
      <c r="Q102" s="122"/>
      <c r="R102" s="120"/>
      <c r="T102" s="120"/>
      <c r="U102" s="120"/>
      <c r="V102" s="120"/>
      <c r="W102" s="120"/>
      <c r="X102" s="120"/>
      <c r="Y102" s="120"/>
    </row>
    <row r="103" spans="6:25">
      <c r="F103" s="116" t="s">
        <v>254</v>
      </c>
      <c r="G103" s="118"/>
      <c r="H103" s="118"/>
      <c r="I103" s="118"/>
      <c r="J103" s="118"/>
      <c r="K103" s="118"/>
      <c r="L103" s="118"/>
      <c r="M103" s="118"/>
      <c r="N103" s="121"/>
      <c r="O103" s="118"/>
      <c r="P103" s="116"/>
      <c r="Q103" s="122"/>
      <c r="R103" s="120"/>
      <c r="T103" s="120"/>
      <c r="U103" s="120"/>
      <c r="V103" s="120"/>
      <c r="W103" s="120"/>
      <c r="X103" s="120"/>
      <c r="Y103" s="120"/>
    </row>
    <row r="104" spans="6:25">
      <c r="F104" s="116" t="s">
        <v>255</v>
      </c>
      <c r="G104" s="118"/>
      <c r="H104" s="118"/>
      <c r="I104" s="118"/>
      <c r="J104" s="118"/>
      <c r="K104" s="118"/>
      <c r="L104" s="118"/>
      <c r="M104" s="118"/>
      <c r="N104" s="121"/>
      <c r="O104" s="118"/>
      <c r="P104" s="116"/>
      <c r="Q104" s="122"/>
      <c r="R104" s="120"/>
      <c r="T104" s="120"/>
      <c r="U104" s="120"/>
      <c r="V104" s="120"/>
      <c r="W104" s="120"/>
      <c r="X104" s="120"/>
      <c r="Y104" s="120"/>
    </row>
    <row r="105" spans="6:25">
      <c r="F105" s="116" t="s">
        <v>256</v>
      </c>
      <c r="G105" s="118"/>
      <c r="H105" s="118"/>
      <c r="I105" s="118"/>
      <c r="J105" s="118"/>
      <c r="K105" s="118"/>
      <c r="L105" s="123"/>
      <c r="M105" s="118"/>
      <c r="N105" s="121"/>
      <c r="O105" s="118"/>
      <c r="P105" s="116"/>
      <c r="Q105" s="122"/>
      <c r="R105" s="120"/>
      <c r="T105" s="120"/>
      <c r="U105" s="120"/>
      <c r="V105" s="120"/>
      <c r="W105" s="120"/>
      <c r="X105" s="120"/>
      <c r="Y105" s="120"/>
    </row>
    <row r="106" spans="6:25">
      <c r="F106" s="124" t="s">
        <v>238</v>
      </c>
      <c r="G106" s="125"/>
      <c r="H106" s="125"/>
      <c r="I106" s="125"/>
      <c r="J106" s="125"/>
      <c r="K106" s="125"/>
      <c r="L106" s="126"/>
      <c r="M106" s="125"/>
      <c r="N106" s="127"/>
      <c r="O106" s="125"/>
      <c r="P106" s="124"/>
      <c r="Q106" s="128"/>
      <c r="R106" s="129"/>
      <c r="T106" s="129"/>
      <c r="U106" s="129"/>
      <c r="V106" s="129"/>
      <c r="W106" s="129"/>
      <c r="X106" s="129"/>
      <c r="Y106" s="129"/>
    </row>
    <row r="107" spans="6:25">
      <c r="F107" s="130" t="s">
        <v>257</v>
      </c>
      <c r="G107" s="125"/>
      <c r="H107" s="125"/>
      <c r="I107" s="125"/>
      <c r="J107" s="125"/>
      <c r="K107" s="125"/>
      <c r="L107" s="125"/>
      <c r="M107" s="125"/>
      <c r="N107" s="127"/>
      <c r="O107" s="125"/>
      <c r="P107" s="124"/>
      <c r="Q107" s="125"/>
      <c r="R107" s="129"/>
      <c r="T107" s="129"/>
      <c r="U107" s="129"/>
      <c r="V107" s="129"/>
      <c r="W107" s="129"/>
      <c r="X107" s="129"/>
      <c r="Y107" s="129"/>
    </row>
  </sheetData>
  <autoFilter ref="A1:A126">
    <filterColumn colId="0"/>
  </autoFilter>
  <pageMargins left="0.11811023622047245" right="0.11811023622047245" top="0" bottom="0" header="0" footer="0"/>
  <pageSetup paperSize="8" scale="4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B1:AJ33"/>
  <sheetViews>
    <sheetView showGridLines="0" zoomScale="80" zoomScaleNormal="80" workbookViewId="0">
      <pane xSplit="4" ySplit="4" topLeftCell="E5" activePane="bottomRight" state="frozen"/>
      <selection activeCell="AR46" sqref="AR46"/>
      <selection pane="topRight" activeCell="AR46" sqref="AR46"/>
      <selection pane="bottomLeft" activeCell="AR46" sqref="AR46"/>
      <selection pane="bottomRight" activeCell="E5" sqref="E5"/>
    </sheetView>
  </sheetViews>
  <sheetFormatPr defaultColWidth="9.140625" defaultRowHeight="15.75"/>
  <cols>
    <col min="1" max="1" width="5.140625" style="24" customWidth="1"/>
    <col min="2" max="2" width="17.7109375" style="10" customWidth="1"/>
    <col min="3" max="3" width="17" style="10" bestFit="1" customWidth="1"/>
    <col min="4" max="4" width="4.85546875" style="24" customWidth="1"/>
    <col min="5" max="6" width="15.5703125" style="10" customWidth="1"/>
    <col min="7" max="7" width="16.42578125" style="10" bestFit="1" customWidth="1"/>
    <col min="8" max="8" width="17.28515625" style="10" bestFit="1" customWidth="1"/>
    <col min="9" max="9" width="4.85546875" style="24" customWidth="1"/>
    <col min="10" max="12" width="15.5703125" style="10" customWidth="1"/>
    <col min="13" max="13" width="16.42578125" style="10" bestFit="1" customWidth="1"/>
    <col min="14" max="35" width="21.5703125" style="24" customWidth="1"/>
    <col min="36" max="36" width="2.85546875" style="25" customWidth="1"/>
    <col min="37" max="43" width="21.5703125" style="24" customWidth="1"/>
    <col min="44" max="16384" width="9.140625" style="24"/>
  </cols>
  <sheetData>
    <row r="1" spans="2:13" ht="30.2" customHeight="1">
      <c r="B1" s="23"/>
      <c r="C1" s="23"/>
      <c r="E1" s="434" t="s">
        <v>183</v>
      </c>
      <c r="F1" s="435"/>
      <c r="G1" s="435"/>
      <c r="H1" s="436"/>
      <c r="J1" s="437" t="s">
        <v>184</v>
      </c>
      <c r="K1" s="438"/>
      <c r="L1" s="438"/>
      <c r="M1" s="439"/>
    </row>
    <row r="2" spans="2:13" ht="30.2" customHeight="1">
      <c r="B2" s="11">
        <v>42614</v>
      </c>
      <c r="C2" s="12" t="s">
        <v>167</v>
      </c>
      <c r="D2" s="26"/>
      <c r="E2" s="13" t="s">
        <v>162</v>
      </c>
      <c r="F2" s="13" t="s">
        <v>181</v>
      </c>
      <c r="G2" s="13" t="s">
        <v>163</v>
      </c>
      <c r="H2" s="13" t="s">
        <v>163</v>
      </c>
      <c r="I2" s="26"/>
      <c r="J2" s="13" t="s">
        <v>162</v>
      </c>
      <c r="K2" s="13" t="s">
        <v>182</v>
      </c>
      <c r="L2" s="13" t="s">
        <v>163</v>
      </c>
      <c r="M2" s="13" t="s">
        <v>163</v>
      </c>
    </row>
    <row r="3" spans="2:13" ht="30.2" customHeight="1">
      <c r="B3" s="14"/>
      <c r="C3" s="14"/>
      <c r="D3" s="26"/>
      <c r="E3" s="14" t="s">
        <v>164</v>
      </c>
      <c r="F3" s="14" t="s">
        <v>180</v>
      </c>
      <c r="G3" s="14" t="s">
        <v>165</v>
      </c>
      <c r="H3" s="14" t="s">
        <v>166</v>
      </c>
      <c r="I3" s="26"/>
      <c r="J3" s="14" t="s">
        <v>164</v>
      </c>
      <c r="K3" s="14" t="s">
        <v>180</v>
      </c>
      <c r="L3" s="14" t="s">
        <v>165</v>
      </c>
      <c r="M3" s="14" t="s">
        <v>166</v>
      </c>
    </row>
    <row r="4" spans="2:13" ht="30.2" customHeight="1">
      <c r="B4" s="27"/>
      <c r="C4" s="16"/>
      <c r="D4" s="26"/>
      <c r="E4" s="15"/>
      <c r="F4" s="15" t="s">
        <v>244</v>
      </c>
      <c r="G4" s="16"/>
      <c r="H4" s="32">
        <v>1510121.900000005</v>
      </c>
      <c r="I4" s="26"/>
      <c r="J4" s="17"/>
      <c r="K4" s="15"/>
      <c r="L4" s="16"/>
      <c r="M4" s="18"/>
    </row>
    <row r="5" spans="2:13" ht="30.2" customHeight="1">
      <c r="B5" s="33">
        <v>42614</v>
      </c>
      <c r="C5" s="33" t="str">
        <f t="shared" ref="C5:C16" si="0">TEXT(B5,"dddd")</f>
        <v>quinta-feira</v>
      </c>
      <c r="D5" s="19"/>
      <c r="E5" s="34">
        <v>21610762.229999997</v>
      </c>
      <c r="F5" s="34">
        <f>+Sistema!$F$24</f>
        <v>19126776.48</v>
      </c>
      <c r="G5" s="34">
        <f t="shared" ref="G5:G16" si="1">+F5-E5</f>
        <v>-2483985.7499999963</v>
      </c>
      <c r="H5" s="34">
        <f>+G5</f>
        <v>-2483985.7499999963</v>
      </c>
      <c r="I5" s="19"/>
      <c r="J5" s="34">
        <v>22314966</v>
      </c>
      <c r="K5" s="34">
        <f>+Sistema!$F$46+Sistema!$F$48</f>
        <v>23404165.219999999</v>
      </c>
      <c r="L5" s="34">
        <f t="shared" ref="L5:L16" si="2">+K5-J5</f>
        <v>1089199.2199999988</v>
      </c>
      <c r="M5" s="34">
        <f>+L5</f>
        <v>1089199.2199999988</v>
      </c>
    </row>
    <row r="6" spans="2:13" ht="30.2" customHeight="1">
      <c r="B6" s="33">
        <v>42615</v>
      </c>
      <c r="C6" s="33" t="str">
        <f t="shared" si="0"/>
        <v>sexta-feira</v>
      </c>
      <c r="D6" s="19"/>
      <c r="E6" s="34">
        <v>16738600.550000001</v>
      </c>
      <c r="F6" s="34">
        <f>+Sistema!$G$24</f>
        <v>13854386.459999999</v>
      </c>
      <c r="G6" s="34">
        <f t="shared" si="1"/>
        <v>-2884214.0900000017</v>
      </c>
      <c r="H6" s="34">
        <f t="shared" ref="H6:H25" si="3">+H5+G6</f>
        <v>-5368199.839999998</v>
      </c>
      <c r="I6" s="19"/>
      <c r="J6" s="34">
        <v>23080270</v>
      </c>
      <c r="K6" s="34">
        <f>+Sistema!$G$46+Sistema!$G$48</f>
        <v>23420869.82</v>
      </c>
      <c r="L6" s="34">
        <f t="shared" si="2"/>
        <v>340599.8200000003</v>
      </c>
      <c r="M6" s="34">
        <f t="shared" ref="M6:M25" si="4">+M5+L6</f>
        <v>1429799.0399999991</v>
      </c>
    </row>
    <row r="7" spans="2:13" ht="30.2" customHeight="1">
      <c r="B7" s="33">
        <v>42618</v>
      </c>
      <c r="C7" s="33" t="str">
        <f t="shared" si="0"/>
        <v>segunda-feira</v>
      </c>
      <c r="D7" s="19"/>
      <c r="E7" s="34">
        <v>13620109.149999999</v>
      </c>
      <c r="F7" s="34">
        <f>+Sistema!$H$24</f>
        <v>12917165.960000001</v>
      </c>
      <c r="G7" s="34">
        <f t="shared" si="1"/>
        <v>-702943.18999999762</v>
      </c>
      <c r="H7" s="34">
        <f t="shared" si="3"/>
        <v>-6071143.0299999956</v>
      </c>
      <c r="I7" s="19"/>
      <c r="J7" s="34">
        <v>23189939</v>
      </c>
      <c r="K7" s="34">
        <f>+Sistema!$H$46+Sistema!$H$48</f>
        <v>23277355.129999999</v>
      </c>
      <c r="L7" s="34">
        <f t="shared" si="2"/>
        <v>87416.129999998957</v>
      </c>
      <c r="M7" s="34">
        <f t="shared" si="4"/>
        <v>1517215.1699999981</v>
      </c>
    </row>
    <row r="8" spans="2:13" ht="30.2" customHeight="1">
      <c r="B8" s="33">
        <v>42619</v>
      </c>
      <c r="C8" s="33" t="str">
        <f t="shared" si="0"/>
        <v>terça-feira</v>
      </c>
      <c r="D8" s="19"/>
      <c r="E8" s="34">
        <v>11116048.029999999</v>
      </c>
      <c r="F8" s="34">
        <f>+Sistema!$I$24</f>
        <v>15776704.799999999</v>
      </c>
      <c r="G8" s="34">
        <f t="shared" si="1"/>
        <v>4660656.7699999996</v>
      </c>
      <c r="H8" s="34">
        <f t="shared" si="3"/>
        <v>-1410486.2599999961</v>
      </c>
      <c r="I8" s="19"/>
      <c r="J8" s="34">
        <v>43145996</v>
      </c>
      <c r="K8" s="34">
        <f>+Sistema!$I$46+Sistema!$I$48</f>
        <v>43381724.539999999</v>
      </c>
      <c r="L8" s="34">
        <f t="shared" si="2"/>
        <v>235728.53999999911</v>
      </c>
      <c r="M8" s="34">
        <f t="shared" si="4"/>
        <v>1752943.7099999972</v>
      </c>
    </row>
    <row r="9" spans="2:13" ht="30.2" customHeight="1">
      <c r="B9" s="33">
        <v>42621</v>
      </c>
      <c r="C9" s="33" t="str">
        <f t="shared" si="0"/>
        <v>quinta-feira</v>
      </c>
      <c r="D9" s="19"/>
      <c r="E9" s="34">
        <v>13140331.040000001</v>
      </c>
      <c r="F9" s="34">
        <f>+Sistema!$J$24</f>
        <v>14727577.480000002</v>
      </c>
      <c r="G9" s="34">
        <f t="shared" si="1"/>
        <v>1587246.4400000013</v>
      </c>
      <c r="H9" s="34">
        <f t="shared" si="3"/>
        <v>176760.18000000529</v>
      </c>
      <c r="I9" s="19"/>
      <c r="J9" s="34">
        <v>22731190</v>
      </c>
      <c r="K9" s="34">
        <f>+Sistema!$J$46+Sistema!$J$48</f>
        <v>22493707.699999999</v>
      </c>
      <c r="L9" s="34">
        <f t="shared" si="2"/>
        <v>-237482.30000000075</v>
      </c>
      <c r="M9" s="34">
        <f t="shared" si="4"/>
        <v>1515461.4099999964</v>
      </c>
    </row>
    <row r="10" spans="2:13" ht="30.2" customHeight="1">
      <c r="B10" s="33">
        <v>42622</v>
      </c>
      <c r="C10" s="33" t="str">
        <f t="shared" si="0"/>
        <v>sexta-feira</v>
      </c>
      <c r="D10" s="19"/>
      <c r="E10" s="34">
        <v>10007799.620000001</v>
      </c>
      <c r="F10" s="34">
        <f>+Sistema!$K$24</f>
        <v>10188802.25</v>
      </c>
      <c r="G10" s="34">
        <f t="shared" si="1"/>
        <v>181002.62999999896</v>
      </c>
      <c r="H10" s="34">
        <f t="shared" si="3"/>
        <v>357762.81000000425</v>
      </c>
      <c r="I10" s="19"/>
      <c r="J10" s="34">
        <v>22349452</v>
      </c>
      <c r="K10" s="34">
        <f>+Sistema!$K$46+Sistema!$K$48</f>
        <v>23265811.620000001</v>
      </c>
      <c r="L10" s="34">
        <f t="shared" si="2"/>
        <v>916359.62000000104</v>
      </c>
      <c r="M10" s="34">
        <f t="shared" si="4"/>
        <v>2431821.0299999975</v>
      </c>
    </row>
    <row r="11" spans="2:13" ht="30.2" customHeight="1">
      <c r="B11" s="33">
        <v>42625</v>
      </c>
      <c r="C11" s="33" t="str">
        <f t="shared" si="0"/>
        <v>segunda-feira</v>
      </c>
      <c r="D11" s="19"/>
      <c r="E11" s="34">
        <v>9043698.9699999988</v>
      </c>
      <c r="F11" s="34">
        <f>+Sistema!$L$24</f>
        <v>10278041.93</v>
      </c>
      <c r="G11" s="34">
        <f t="shared" si="1"/>
        <v>1234342.9600000009</v>
      </c>
      <c r="H11" s="34">
        <f t="shared" si="3"/>
        <v>1592105.7700000051</v>
      </c>
      <c r="I11" s="19"/>
      <c r="J11" s="34">
        <v>22755113</v>
      </c>
      <c r="K11" s="34">
        <f>+Sistema!$L$46+Sistema!$L$48</f>
        <v>22159223.240000002</v>
      </c>
      <c r="L11" s="34">
        <f t="shared" si="2"/>
        <v>-595889.75999999791</v>
      </c>
      <c r="M11" s="34">
        <f t="shared" si="4"/>
        <v>1835931.2699999996</v>
      </c>
    </row>
    <row r="12" spans="2:13" ht="30.2" customHeight="1">
      <c r="B12" s="33">
        <v>42626</v>
      </c>
      <c r="C12" s="33" t="str">
        <f t="shared" si="0"/>
        <v>terça-feira</v>
      </c>
      <c r="D12" s="19"/>
      <c r="E12" s="34">
        <v>8053592.879999999</v>
      </c>
      <c r="F12" s="34">
        <f>+Sistema!$M$24</f>
        <v>9989271.8800000008</v>
      </c>
      <c r="G12" s="34">
        <f t="shared" si="1"/>
        <v>1935679.0000000019</v>
      </c>
      <c r="H12" s="34">
        <f t="shared" si="3"/>
        <v>3527784.770000007</v>
      </c>
      <c r="I12" s="19"/>
      <c r="J12" s="34">
        <v>22438835</v>
      </c>
      <c r="K12" s="34">
        <f>+Sistema!$M$46+Sistema!$M$48</f>
        <v>23008948.84</v>
      </c>
      <c r="L12" s="34">
        <f t="shared" si="2"/>
        <v>570113.83999999985</v>
      </c>
      <c r="M12" s="34">
        <f t="shared" si="4"/>
        <v>2406045.1099999994</v>
      </c>
    </row>
    <row r="13" spans="2:13" ht="30.2" customHeight="1">
      <c r="B13" s="33">
        <v>42627</v>
      </c>
      <c r="C13" s="33" t="str">
        <f t="shared" si="0"/>
        <v>quarta-feira</v>
      </c>
      <c r="D13" s="19"/>
      <c r="E13" s="34">
        <v>12698298.270000001</v>
      </c>
      <c r="F13" s="34">
        <f>+Sistema!$N$24</f>
        <v>9653289.459999999</v>
      </c>
      <c r="G13" s="34">
        <f t="shared" si="1"/>
        <v>-3045008.8100000024</v>
      </c>
      <c r="H13" s="34">
        <f t="shared" si="3"/>
        <v>482775.96000000462</v>
      </c>
      <c r="I13" s="19"/>
      <c r="J13" s="34">
        <v>43421278</v>
      </c>
      <c r="K13" s="34">
        <f>+Sistema!$N$46+Sistema!$N$48</f>
        <v>44540601.119999997</v>
      </c>
      <c r="L13" s="34">
        <f t="shared" si="2"/>
        <v>1119323.1199999973</v>
      </c>
      <c r="M13" s="34">
        <f t="shared" si="4"/>
        <v>3525368.2299999967</v>
      </c>
    </row>
    <row r="14" spans="2:13" ht="30.2" customHeight="1">
      <c r="B14" s="33">
        <v>42628</v>
      </c>
      <c r="C14" s="33" t="str">
        <f t="shared" si="0"/>
        <v>quinta-feira</v>
      </c>
      <c r="D14" s="19"/>
      <c r="E14" s="34">
        <v>8451451.129999999</v>
      </c>
      <c r="F14" s="34">
        <f>+Sistema!$O$24</f>
        <v>7450010.3200000003</v>
      </c>
      <c r="G14" s="34">
        <f t="shared" si="1"/>
        <v>-1001440.8099999987</v>
      </c>
      <c r="H14" s="34">
        <f t="shared" si="3"/>
        <v>-518664.84999999404</v>
      </c>
      <c r="I14" s="19"/>
      <c r="J14" s="34">
        <v>22608803</v>
      </c>
      <c r="K14" s="34">
        <f>+Sistema!$O$46+Sistema!$O$48</f>
        <v>23292657.470000003</v>
      </c>
      <c r="L14" s="34">
        <f t="shared" si="2"/>
        <v>683854.47000000253</v>
      </c>
      <c r="M14" s="34">
        <f t="shared" si="4"/>
        <v>4209222.6999999993</v>
      </c>
    </row>
    <row r="15" spans="2:13" ht="30.2" customHeight="1">
      <c r="B15" s="33">
        <v>42629</v>
      </c>
      <c r="C15" s="33" t="str">
        <f t="shared" si="0"/>
        <v>sexta-feira</v>
      </c>
      <c r="D15" s="19"/>
      <c r="E15" s="34">
        <v>7865539.8000000007</v>
      </c>
      <c r="F15" s="34">
        <f>+Sistema!$P$24</f>
        <v>8240379.1900000004</v>
      </c>
      <c r="G15" s="34">
        <f t="shared" si="1"/>
        <v>374839.38999999966</v>
      </c>
      <c r="H15" s="34">
        <f t="shared" si="3"/>
        <v>-143825.45999999437</v>
      </c>
      <c r="I15" s="19"/>
      <c r="J15" s="34">
        <v>31513187</v>
      </c>
      <c r="K15" s="34">
        <f>+Sistema!$P$46+Sistema!$P$48</f>
        <v>32252657.900000002</v>
      </c>
      <c r="L15" s="34">
        <f t="shared" si="2"/>
        <v>739470.90000000224</v>
      </c>
      <c r="M15" s="34">
        <f t="shared" si="4"/>
        <v>4948693.6000000015</v>
      </c>
    </row>
    <row r="16" spans="2:13" ht="30.2" customHeight="1">
      <c r="B16" s="33">
        <v>42632</v>
      </c>
      <c r="C16" s="33" t="str">
        <f t="shared" si="0"/>
        <v>segunda-feira</v>
      </c>
      <c r="D16" s="19"/>
      <c r="E16" s="34">
        <v>9997625.9100000001</v>
      </c>
      <c r="F16" s="34">
        <f>+Sistema!$Q$24</f>
        <v>10591223.52</v>
      </c>
      <c r="G16" s="34">
        <f t="shared" si="1"/>
        <v>593597.6099999994</v>
      </c>
      <c r="H16" s="34">
        <f t="shared" si="3"/>
        <v>449772.15000000503</v>
      </c>
      <c r="I16" s="19"/>
      <c r="J16" s="34">
        <v>22831667</v>
      </c>
      <c r="K16" s="34">
        <f>+Sistema!$Q$46+Sistema!$Q$48</f>
        <v>23585515.119999997</v>
      </c>
      <c r="L16" s="34">
        <f t="shared" si="2"/>
        <v>753848.11999999732</v>
      </c>
      <c r="M16" s="34">
        <f t="shared" si="4"/>
        <v>5702541.7199999988</v>
      </c>
    </row>
    <row r="17" spans="2:13" ht="30.2" customHeight="1">
      <c r="B17" s="33">
        <v>42633</v>
      </c>
      <c r="C17" s="33" t="str">
        <f t="shared" ref="C17" si="5">TEXT(B17,"dddd")</f>
        <v>terça-feira</v>
      </c>
      <c r="D17" s="19"/>
      <c r="E17" s="34">
        <v>10591565.390000001</v>
      </c>
      <c r="F17" s="34">
        <f>+Sistema!$R$24</f>
        <v>11862357.92</v>
      </c>
      <c r="G17" s="34">
        <f t="shared" ref="G17" si="6">+F17-E17</f>
        <v>1270792.5299999993</v>
      </c>
      <c r="H17" s="34">
        <f t="shared" si="3"/>
        <v>1720564.6800000044</v>
      </c>
      <c r="I17" s="19"/>
      <c r="J17" s="34">
        <v>43776525</v>
      </c>
      <c r="K17" s="34">
        <f>+Sistema!$R$46+Sistema!$R$48</f>
        <v>45265688.770000003</v>
      </c>
      <c r="L17" s="34">
        <f t="shared" ref="L17" si="7">+K17-J17</f>
        <v>1489163.7700000033</v>
      </c>
      <c r="M17" s="34">
        <f t="shared" si="4"/>
        <v>7191705.4900000021</v>
      </c>
    </row>
    <row r="18" spans="2:13" ht="30.2" customHeight="1">
      <c r="B18" s="33">
        <v>42634</v>
      </c>
      <c r="C18" s="33" t="str">
        <f t="shared" ref="C18:C19" si="8">TEXT(B18,"dddd")</f>
        <v>quarta-feira</v>
      </c>
      <c r="D18" s="19"/>
      <c r="E18" s="34">
        <v>17467382.190000001</v>
      </c>
      <c r="F18" s="34">
        <f>+Sistema!$S$24</f>
        <v>12076933.74</v>
      </c>
      <c r="G18" s="34">
        <f t="shared" ref="G18:G19" si="9">+F18-E18</f>
        <v>-5390448.4500000011</v>
      </c>
      <c r="H18" s="34">
        <f t="shared" si="3"/>
        <v>-3669883.7699999968</v>
      </c>
      <c r="I18" s="19"/>
      <c r="J18" s="34">
        <v>23006960</v>
      </c>
      <c r="K18" s="34">
        <f>+Sistema!$S$46+Sistema!$S$48</f>
        <v>23133810.32</v>
      </c>
      <c r="L18" s="34">
        <f t="shared" ref="L18:L19" si="10">+K18-J18</f>
        <v>126850.3200000003</v>
      </c>
      <c r="M18" s="34">
        <f t="shared" si="4"/>
        <v>7318555.8100000024</v>
      </c>
    </row>
    <row r="19" spans="2:13" ht="30.2" customHeight="1">
      <c r="B19" s="33">
        <v>42635</v>
      </c>
      <c r="C19" s="33" t="str">
        <f t="shared" si="8"/>
        <v>quinta-feira</v>
      </c>
      <c r="D19" s="19"/>
      <c r="E19" s="34">
        <v>14533897.799999999</v>
      </c>
      <c r="F19" s="34">
        <f>+Sistema!$T$24</f>
        <v>13665353.15</v>
      </c>
      <c r="G19" s="34">
        <f t="shared" si="9"/>
        <v>-868544.64999999851</v>
      </c>
      <c r="H19" s="34">
        <f t="shared" si="3"/>
        <v>-4538428.4199999953</v>
      </c>
      <c r="I19" s="19"/>
      <c r="J19" s="34">
        <v>22770095</v>
      </c>
      <c r="K19" s="34">
        <f>+Sistema!$T$46+Sistema!$T$48</f>
        <v>23530414.43</v>
      </c>
      <c r="L19" s="34">
        <f t="shared" si="10"/>
        <v>760319.4299999997</v>
      </c>
      <c r="M19" s="34">
        <f t="shared" si="4"/>
        <v>8078875.2400000021</v>
      </c>
    </row>
    <row r="20" spans="2:13" ht="30.2" customHeight="1">
      <c r="B20" s="33">
        <v>42636</v>
      </c>
      <c r="C20" s="33" t="str">
        <f t="shared" ref="C20" si="11">TEXT(B20,"dddd")</f>
        <v>sexta-feira</v>
      </c>
      <c r="D20" s="19"/>
      <c r="E20" s="34">
        <v>15069139.060000002</v>
      </c>
      <c r="F20" s="34">
        <f>+Sistema!$U$24</f>
        <v>15191885.34</v>
      </c>
      <c r="G20" s="34">
        <f t="shared" ref="G20" si="12">+F20-E20</f>
        <v>122746.27999999747</v>
      </c>
      <c r="H20" s="34">
        <f t="shared" si="3"/>
        <v>-4415682.1399999978</v>
      </c>
      <c r="I20" s="19"/>
      <c r="J20" s="34">
        <v>23618708</v>
      </c>
      <c r="K20" s="34">
        <f>+Sistema!$U$46+Sistema!$U$48</f>
        <v>23690448.16</v>
      </c>
      <c r="L20" s="34">
        <f t="shared" ref="L20" si="13">+K20-J20</f>
        <v>71740.160000000149</v>
      </c>
      <c r="M20" s="34">
        <f t="shared" si="4"/>
        <v>8150615.4000000022</v>
      </c>
    </row>
    <row r="21" spans="2:13" ht="30.2" customHeight="1">
      <c r="B21" s="33">
        <v>42639</v>
      </c>
      <c r="C21" s="33" t="str">
        <f t="shared" ref="C21:C25" si="14">TEXT(B21,"dddd")</f>
        <v>segunda-feira</v>
      </c>
      <c r="D21" s="19"/>
      <c r="E21" s="34">
        <v>19126307.57</v>
      </c>
      <c r="F21" s="34">
        <f>+Sistema!$V$24</f>
        <v>16787590.68</v>
      </c>
      <c r="G21" s="34">
        <f t="shared" ref="G21:G25" si="15">+F21-E21</f>
        <v>-2338716.8900000006</v>
      </c>
      <c r="H21" s="34">
        <f t="shared" si="3"/>
        <v>-6754399.0299999984</v>
      </c>
      <c r="I21" s="19"/>
      <c r="J21" s="34">
        <v>0</v>
      </c>
      <c r="K21" s="34">
        <f>+Sistema!$V$46+Sistema!$V$48</f>
        <v>0</v>
      </c>
      <c r="L21" s="34">
        <f t="shared" ref="L21:L25" si="16">+K21-J21</f>
        <v>0</v>
      </c>
      <c r="M21" s="34">
        <f t="shared" si="4"/>
        <v>8150615.4000000022</v>
      </c>
    </row>
    <row r="22" spans="2:13" ht="30.2" customHeight="1">
      <c r="B22" s="33">
        <v>42640</v>
      </c>
      <c r="C22" s="33" t="str">
        <f t="shared" si="14"/>
        <v>terça-feira</v>
      </c>
      <c r="D22" s="19"/>
      <c r="E22" s="34">
        <v>21438144.949999999</v>
      </c>
      <c r="F22" s="34">
        <f>+Sistema!$W$24</f>
        <v>20856946.510000002</v>
      </c>
      <c r="G22" s="34">
        <f t="shared" si="15"/>
        <v>-581198.43999999762</v>
      </c>
      <c r="H22" s="34">
        <f t="shared" si="3"/>
        <v>-7335597.469999996</v>
      </c>
      <c r="I22" s="19"/>
      <c r="J22" s="34">
        <v>23359161</v>
      </c>
      <c r="K22" s="34">
        <f>+Sistema!$W$46+Sistema!$W$48</f>
        <v>23024295.710000001</v>
      </c>
      <c r="L22" s="34">
        <f t="shared" si="16"/>
        <v>-334865.28999999911</v>
      </c>
      <c r="M22" s="34">
        <f t="shared" si="4"/>
        <v>7815750.1100000031</v>
      </c>
    </row>
    <row r="23" spans="2:13" ht="30.2" customHeight="1">
      <c r="B23" s="33">
        <v>42641</v>
      </c>
      <c r="C23" s="33" t="str">
        <f t="shared" si="14"/>
        <v>quarta-feira</v>
      </c>
      <c r="D23" s="19"/>
      <c r="E23" s="34">
        <v>25723217.329999998</v>
      </c>
      <c r="F23" s="34">
        <f>+Sistema!$X$24</f>
        <v>28882801.809999999</v>
      </c>
      <c r="G23" s="34">
        <f t="shared" si="15"/>
        <v>3159584.4800000004</v>
      </c>
      <c r="H23" s="34">
        <f t="shared" si="3"/>
        <v>-4176012.9899999956</v>
      </c>
      <c r="I23" s="19"/>
      <c r="J23" s="34">
        <v>43632664</v>
      </c>
      <c r="K23" s="34">
        <f>+Sistema!$X$46+Sistema!$X$48</f>
        <v>44260047.130000003</v>
      </c>
      <c r="L23" s="34">
        <f t="shared" si="16"/>
        <v>627383.13000000268</v>
      </c>
      <c r="M23" s="34">
        <f t="shared" si="4"/>
        <v>8443133.2400000058</v>
      </c>
    </row>
    <row r="24" spans="2:13" ht="30.2" customHeight="1">
      <c r="B24" s="33">
        <v>42642</v>
      </c>
      <c r="C24" s="33" t="str">
        <f t="shared" si="14"/>
        <v>quinta-feira</v>
      </c>
      <c r="D24" s="19"/>
      <c r="E24" s="34">
        <v>30578195.379999999</v>
      </c>
      <c r="F24" s="34">
        <f>+Sistema!$Y$24</f>
        <v>26097024.98</v>
      </c>
      <c r="G24" s="34">
        <f t="shared" si="15"/>
        <v>-4481170.3999999985</v>
      </c>
      <c r="H24" s="34">
        <f t="shared" si="3"/>
        <v>-8657183.3899999931</v>
      </c>
      <c r="I24" s="19"/>
      <c r="J24" s="34">
        <v>24477405</v>
      </c>
      <c r="K24" s="34">
        <f>+Sistema!$Y$46+Sistema!$Y$48</f>
        <v>23670371.300000001</v>
      </c>
      <c r="L24" s="34">
        <f t="shared" si="16"/>
        <v>-807033.69999999925</v>
      </c>
      <c r="M24" s="34">
        <f t="shared" si="4"/>
        <v>7636099.5400000066</v>
      </c>
    </row>
    <row r="25" spans="2:13" ht="30.2" customHeight="1">
      <c r="B25" s="33">
        <v>42643</v>
      </c>
      <c r="C25" s="33" t="str">
        <f t="shared" si="14"/>
        <v>sexta-feira</v>
      </c>
      <c r="D25" s="19"/>
      <c r="E25" s="34">
        <v>28589291.290000003</v>
      </c>
      <c r="F25" s="34">
        <f>+Sistema!$Z$24</f>
        <v>24386609.57</v>
      </c>
      <c r="G25" s="34">
        <f t="shared" si="15"/>
        <v>-4202681.7200000025</v>
      </c>
      <c r="H25" s="34">
        <f t="shared" si="3"/>
        <v>-12859865.109999996</v>
      </c>
      <c r="I25" s="19"/>
      <c r="J25" s="34">
        <v>27936640</v>
      </c>
      <c r="K25" s="34">
        <f>+Sistema!$Z$46+Sistema!$Z$48</f>
        <v>27947937.630000003</v>
      </c>
      <c r="L25" s="34">
        <f t="shared" si="16"/>
        <v>11297.630000002682</v>
      </c>
      <c r="M25" s="34">
        <f t="shared" si="4"/>
        <v>7647397.1700000092</v>
      </c>
    </row>
    <row r="26" spans="2:13" ht="30.2" customHeight="1">
      <c r="B26" s="31" t="s">
        <v>14</v>
      </c>
      <c r="C26" s="31"/>
      <c r="D26" s="19"/>
      <c r="E26" s="30">
        <f>SUM(E5:E25)</f>
        <v>325460998.53999996</v>
      </c>
      <c r="F26" s="30">
        <f>SUM(F5:F25)</f>
        <v>312601133.43000001</v>
      </c>
      <c r="G26" s="30">
        <f>SUM(G5:G25)</f>
        <v>-12859865.109999996</v>
      </c>
      <c r="H26" s="30">
        <f>+H25</f>
        <v>-12859865.109999996</v>
      </c>
      <c r="I26" s="19"/>
      <c r="J26" s="30">
        <f>SUM(J5:J25)</f>
        <v>554958854</v>
      </c>
      <c r="K26" s="30">
        <f>SUM(K5:K25)</f>
        <v>562606251.17000008</v>
      </c>
      <c r="L26" s="30">
        <f>SUM(L5:L25)</f>
        <v>7647397.1700000092</v>
      </c>
      <c r="M26" s="30">
        <f>+M25</f>
        <v>7647397.1700000092</v>
      </c>
    </row>
    <row r="27" spans="2:13" ht="30.2" customHeight="1">
      <c r="G27" s="28"/>
      <c r="L27" s="29"/>
    </row>
    <row r="28" spans="2:13" ht="30.2" customHeight="1">
      <c r="B28" s="10" t="s">
        <v>169</v>
      </c>
      <c r="K28" s="29"/>
      <c r="L28" s="29"/>
    </row>
    <row r="29" spans="2:13" ht="30.2" customHeight="1"/>
    <row r="30" spans="2:13" ht="30.2" customHeight="1"/>
    <row r="31" spans="2:13" ht="30.2" customHeight="1"/>
    <row r="32" spans="2:13" ht="30.2" customHeight="1"/>
    <row r="33" ht="30.2" customHeight="1"/>
  </sheetData>
  <mergeCells count="2">
    <mergeCell ref="E1:H1"/>
    <mergeCell ref="J1:M1"/>
  </mergeCells>
  <printOptions horizontalCentered="1" verticalCentered="1"/>
  <pageMargins left="0.11811023622047245" right="0.11811023622047245" top="0.59055118110236227" bottom="0.19685039370078741" header="0.11811023622047245" footer="0.11811023622047245"/>
  <pageSetup paperSize="9" scale="63" orientation="landscape" horizontalDpi="300" verticalDpi="300" r:id="rId1"/>
  <headerFooter>
    <oddHeader>&amp;R&amp;14&amp;D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Gestão</vt:lpstr>
      <vt:lpstr>Sistema</vt:lpstr>
      <vt:lpstr>receita_remuneração</vt:lpstr>
      <vt:lpstr>Gestão!Area_de_impressao</vt:lpstr>
      <vt:lpstr>receita_remuneração!Area_de_impressao</vt:lpstr>
      <vt:lpstr>Sistema!Area_de_impressao</vt:lpstr>
      <vt:lpstr>Gestão!Titulos_de_impressao</vt:lpstr>
      <vt:lpstr>receita_remuneração!Titulos_de_impressao</vt:lpstr>
    </vt:vector>
  </TitlesOfParts>
  <Company>usuario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Sptrans</cp:lastModifiedBy>
  <cp:lastPrinted>2016-10-13T17:47:58Z</cp:lastPrinted>
  <dcterms:created xsi:type="dcterms:W3CDTF">2009-02-28T19:26:14Z</dcterms:created>
  <dcterms:modified xsi:type="dcterms:W3CDTF">2016-10-13T19:34:44Z</dcterms:modified>
</cp:coreProperties>
</file>