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<sst xmlns="http://schemas.openxmlformats.org/spreadsheetml/2006/main" count="105" uniqueCount="103">
  <si>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</si>
  <si>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</si>
  <si>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</si>
  <si>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</si>
  <si>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</si>
  <si>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</si>
  <si>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</si>
  <si>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</si>
  <si>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</si>
  <si>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</si>
  <si>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</si>
  <si>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</si>
  <si>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</si>
  <si>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</si>
  <si>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</si>
  <si>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</si>
  <si>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</si>
  <si>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</si>
  <si>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</si>
  <si>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</si>
  <si>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</si>
  <si>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</si>
  <si>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</si>
  <si>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</si>
  <si>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</si>
  <si>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</si>
  <si>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</si>
  <si>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</si>
  <si>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</si>
  <si>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</si>
  <si>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</si>
  <si>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</si>
  <si>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</si>
  <si>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</si>
  <si>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</si>
  <si>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</si>
  <si>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</si>
  <si>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</si>
  <si>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</si>
  <si>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</si>
  <si>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</si>
  <si>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</si>
  <si>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</si>
  <si>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</si>
  <si>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</si>
  <si>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</si>
  <si>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</si>
  <si>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</si>
  <si>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</si>
  <si>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</si>
  <si>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</si>
  <si>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</si>
  <si>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</si>
  <si>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</si>
  <si>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</si>
  <si>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</si>
  <si>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</si>
  <si>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</si>
  <si>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</si>
  <si>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</si>
  <si>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</si>
  <si>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</si>
  <si>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</si>
  <si>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</si>
  <si>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</si>
  <si>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</si>
  <si>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</si>
  <si>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</si>
  <si>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</si>
  <si>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</si>
  <si>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</si>
  <si>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</si>
  <si>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</si>
  <si>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</si>
  <si>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</si>
  <si>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</si>
  <si>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</si>
  <si>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</si>
  <si>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</si>
  <si>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</si>
  <si>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</si>
  <si>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</si>
  <si>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</si>
  <si>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</si>
  <si>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</si>
  <si>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</si>
  <si>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</si>
  <si>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</si>
  <si>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</si>
  <si>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</si>
  <si>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</si>
  <si>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</si>
  <si>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</si>
  <si>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</si>
  <si>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</si>
  <si>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</si>
  <si>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</si>
  <si>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</si>
  <si>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</si>
  <si>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OPERAÇÃO:  01 A 31/10/16 - VENCIMENTO:  13/10/16 A 14/11/16</t>
  </si>
  <si>
    <t>8. Tarifa de Remuneração por Passageiro (2)</t>
  </si>
  <si>
    <t>5.3. Revisão de Remuneração pelo Transporte Coletivo (1)</t>
  </si>
  <si>
    <t>Nota: (1)  Reembolso rede da madrugada (linhas noturnas), meses de agosto/16 e setembro/16, todas as áreas e revisão do reembolso mês de julho/16.
                    Revisão de passageiros transportados, mês de agosto/16, todas as áreas. Total de 198.345 passageiros.
                    Reembolso pedário, área 2.0.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</si>
</sst>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91</xdr:row>
      <xdr:rowOff>0</xdr:rowOff>
    </xdr:from>
    <xdr:to>
      <xdr:col>2</xdr:col>
      <xdr:colOff>638175</xdr:colOff>
      <xdr:row>91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638175</xdr:colOff>
      <xdr:row>91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638175</xdr:colOff>
      <xdr:row>91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15</xdr:col>
      <xdr:colOff>228600</xdr:colOff>
      <xdr:row>7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69650" y="2095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37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25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1</v>
      </c>
      <c r="B4" s="67" t="s">
        <v>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2</v>
      </c>
    </row>
    <row r="5" spans="1:14" ht="42" customHeight="1">
      <c r="A5" s="67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7"/>
    </row>
    <row r="6" spans="1:14" ht="20.25" customHeight="1">
      <c r="A6" s="67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7"/>
    </row>
    <row r="7" spans="1:14" ht="18.75" customHeight="1">
      <c r="A7" s="9" t="s">
        <v>3</v>
      </c>
      <c r="B7" s="10">
        <f>B8+B20+B24</f>
        <v>13849197</v>
      </c>
      <c r="C7" s="10">
        <f>C8+C20+C24</f>
        <v>9954562</v>
      </c>
      <c r="D7" s="10">
        <f>D8+D20+D24</f>
        <v>10542792</v>
      </c>
      <c r="E7" s="10">
        <f>E8+E20+E24</f>
        <v>1701037</v>
      </c>
      <c r="F7" s="10">
        <f aca="true" t="shared" si="0" ref="F7:M7">F8+F20+F24</f>
        <v>8900804</v>
      </c>
      <c r="G7" s="10">
        <f t="shared" si="0"/>
        <v>13977140</v>
      </c>
      <c r="H7" s="10">
        <f t="shared" si="0"/>
        <v>12746999</v>
      </c>
      <c r="I7" s="10">
        <f t="shared" si="0"/>
        <v>11507002</v>
      </c>
      <c r="J7" s="10">
        <f t="shared" si="0"/>
        <v>8291797</v>
      </c>
      <c r="K7" s="10">
        <f t="shared" si="0"/>
        <v>10258013</v>
      </c>
      <c r="L7" s="10">
        <f t="shared" si="0"/>
        <v>4006948</v>
      </c>
      <c r="M7" s="10">
        <f t="shared" si="0"/>
        <v>2321218</v>
      </c>
      <c r="N7" s="10">
        <f>+N8+N20+N24</f>
        <v>108057509</v>
      </c>
    </row>
    <row r="8" spans="1:14" ht="18.75" customHeight="1">
      <c r="A8" s="11" t="s">
        <v>20</v>
      </c>
      <c r="B8" s="12">
        <f>+B9+B12+B16</f>
        <v>5945910</v>
      </c>
      <c r="C8" s="12">
        <f>+C9+C12+C16</f>
        <v>4565352</v>
      </c>
      <c r="D8" s="12">
        <f>+D9+D12+D16</f>
        <v>5226038</v>
      </c>
      <c r="E8" s="12">
        <f>+E9+E12+E16</f>
        <v>766642</v>
      </c>
      <c r="F8" s="12">
        <f aca="true" t="shared" si="1" ref="F8:M8">+F9+F12+F16</f>
        <v>4011489</v>
      </c>
      <c r="G8" s="12">
        <f t="shared" si="1"/>
        <v>6580278</v>
      </c>
      <c r="H8" s="12">
        <f t="shared" si="1"/>
        <v>5923698</v>
      </c>
      <c r="I8" s="12">
        <f t="shared" si="1"/>
        <v>5470433</v>
      </c>
      <c r="J8" s="12">
        <f t="shared" si="1"/>
        <v>3976495</v>
      </c>
      <c r="K8" s="12">
        <f t="shared" si="1"/>
        <v>4688214</v>
      </c>
      <c r="L8" s="12">
        <f t="shared" si="1"/>
        <v>2057461</v>
      </c>
      <c r="M8" s="12">
        <f t="shared" si="1"/>
        <v>1245182</v>
      </c>
      <c r="N8" s="12">
        <f>SUM(B8:M8)</f>
        <v>50457192</v>
      </c>
    </row>
    <row r="9" spans="1:14" ht="18.75" customHeight="1">
      <c r="A9" s="13" t="s">
        <v>4</v>
      </c>
      <c r="B9" s="14">
        <v>584704</v>
      </c>
      <c r="C9" s="14">
        <v>568604</v>
      </c>
      <c r="D9" s="14">
        <v>426020</v>
      </c>
      <c r="E9" s="14">
        <v>52147</v>
      </c>
      <c r="F9" s="14">
        <v>343397</v>
      </c>
      <c r="G9" s="14">
        <v>639261</v>
      </c>
      <c r="H9" s="14">
        <v>763127</v>
      </c>
      <c r="I9" s="14">
        <v>377875</v>
      </c>
      <c r="J9" s="14">
        <v>484944</v>
      </c>
      <c r="K9" s="14">
        <v>398361</v>
      </c>
      <c r="L9" s="14">
        <v>241816</v>
      </c>
      <c r="M9" s="14">
        <v>156094</v>
      </c>
      <c r="N9" s="12">
        <f aca="true" t="shared" si="2" ref="N9:N19">SUM(B9:M9)</f>
        <v>5036350</v>
      </c>
    </row>
    <row r="10" spans="1:14" ht="18.75" customHeight="1">
      <c r="A10" s="15" t="s">
        <v>5</v>
      </c>
      <c r="B10" s="14">
        <f>+B9-B11</f>
        <v>584704</v>
      </c>
      <c r="C10" s="14">
        <f>+C9-C11</f>
        <v>568604</v>
      </c>
      <c r="D10" s="14">
        <f>+D9-D11</f>
        <v>426020</v>
      </c>
      <c r="E10" s="14">
        <f>+E9-E11</f>
        <v>52147</v>
      </c>
      <c r="F10" s="14">
        <f aca="true" t="shared" si="3" ref="F10:M10">+F9-F11</f>
        <v>343397</v>
      </c>
      <c r="G10" s="14">
        <f t="shared" si="3"/>
        <v>639261</v>
      </c>
      <c r="H10" s="14">
        <f t="shared" si="3"/>
        <v>763127</v>
      </c>
      <c r="I10" s="14">
        <f t="shared" si="3"/>
        <v>377875</v>
      </c>
      <c r="J10" s="14">
        <f t="shared" si="3"/>
        <v>484944</v>
      </c>
      <c r="K10" s="14">
        <f t="shared" si="3"/>
        <v>398361</v>
      </c>
      <c r="L10" s="14">
        <f t="shared" si="3"/>
        <v>241816</v>
      </c>
      <c r="M10" s="14">
        <f t="shared" si="3"/>
        <v>156094</v>
      </c>
      <c r="N10" s="12">
        <f t="shared" si="2"/>
        <v>5036350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15</v>
      </c>
      <c r="B12" s="14">
        <f>B13+B14+B15</f>
        <v>4466002</v>
      </c>
      <c r="C12" s="14">
        <f>C13+C14+C15</f>
        <v>3394251</v>
      </c>
      <c r="D12" s="14">
        <f>D13+D14+D15</f>
        <v>4115644</v>
      </c>
      <c r="E12" s="14">
        <f>E13+E14+E15</f>
        <v>612083</v>
      </c>
      <c r="F12" s="14">
        <f aca="true" t="shared" si="4" ref="F12:M12">F13+F14+F15</f>
        <v>3098692</v>
      </c>
      <c r="G12" s="14">
        <f t="shared" si="4"/>
        <v>5004745</v>
      </c>
      <c r="H12" s="14">
        <f t="shared" si="4"/>
        <v>4358573</v>
      </c>
      <c r="I12" s="14">
        <f t="shared" si="4"/>
        <v>4245579</v>
      </c>
      <c r="J12" s="14">
        <f t="shared" si="4"/>
        <v>2910577</v>
      </c>
      <c r="K12" s="14">
        <f t="shared" si="4"/>
        <v>3493354</v>
      </c>
      <c r="L12" s="14">
        <f t="shared" si="4"/>
        <v>1547298</v>
      </c>
      <c r="M12" s="14">
        <f t="shared" si="4"/>
        <v>947280</v>
      </c>
      <c r="N12" s="12">
        <f t="shared" si="2"/>
        <v>38194078</v>
      </c>
    </row>
    <row r="13" spans="1:14" ht="18.75" customHeight="1">
      <c r="A13" s="15" t="s">
        <v>7</v>
      </c>
      <c r="B13" s="14">
        <v>2157575</v>
      </c>
      <c r="C13" s="14">
        <v>1689087</v>
      </c>
      <c r="D13" s="14">
        <v>1988063</v>
      </c>
      <c r="E13" s="14">
        <v>298818</v>
      </c>
      <c r="F13" s="14">
        <v>1486382</v>
      </c>
      <c r="G13" s="14">
        <v>2448652</v>
      </c>
      <c r="H13" s="14">
        <v>2231669</v>
      </c>
      <c r="I13" s="14">
        <v>2129926</v>
      </c>
      <c r="J13" s="14">
        <v>1400117</v>
      </c>
      <c r="K13" s="14">
        <v>1663471</v>
      </c>
      <c r="L13" s="14">
        <v>733662</v>
      </c>
      <c r="M13" s="14">
        <v>435892</v>
      </c>
      <c r="N13" s="12">
        <f t="shared" si="2"/>
        <v>18663314</v>
      </c>
    </row>
    <row r="14" spans="1:14" ht="18.75" customHeight="1">
      <c r="A14" s="15" t="s">
        <v>8</v>
      </c>
      <c r="B14" s="14">
        <v>2189449</v>
      </c>
      <c r="C14" s="14">
        <v>1561292</v>
      </c>
      <c r="D14" s="14">
        <v>2045411</v>
      </c>
      <c r="E14" s="14">
        <v>292511</v>
      </c>
      <c r="F14" s="14">
        <v>1510754</v>
      </c>
      <c r="G14" s="14">
        <v>2345158</v>
      </c>
      <c r="H14" s="14">
        <v>1979433</v>
      </c>
      <c r="I14" s="14">
        <v>2037997</v>
      </c>
      <c r="J14" s="14">
        <v>1423475</v>
      </c>
      <c r="K14" s="14">
        <v>1748293</v>
      </c>
      <c r="L14" s="14">
        <v>764529</v>
      </c>
      <c r="M14" s="14">
        <v>489349</v>
      </c>
      <c r="N14" s="12">
        <f t="shared" si="2"/>
        <v>18387651</v>
      </c>
    </row>
    <row r="15" spans="1:14" ht="18.75" customHeight="1">
      <c r="A15" s="15" t="s">
        <v>9</v>
      </c>
      <c r="B15" s="14">
        <v>118978</v>
      </c>
      <c r="C15" s="14">
        <v>143872</v>
      </c>
      <c r="D15" s="14">
        <v>82170</v>
      </c>
      <c r="E15" s="14">
        <v>20754</v>
      </c>
      <c r="F15" s="14">
        <v>101556</v>
      </c>
      <c r="G15" s="14">
        <v>210935</v>
      </c>
      <c r="H15" s="14">
        <v>147471</v>
      </c>
      <c r="I15" s="14">
        <v>77656</v>
      </c>
      <c r="J15" s="14">
        <v>86985</v>
      </c>
      <c r="K15" s="14">
        <v>81590</v>
      </c>
      <c r="L15" s="14">
        <v>49107</v>
      </c>
      <c r="M15" s="14">
        <v>22039</v>
      </c>
      <c r="N15" s="12">
        <f t="shared" si="2"/>
        <v>1143113</v>
      </c>
    </row>
    <row r="16" spans="1:14" ht="18.75" customHeight="1">
      <c r="A16" s="16" t="s">
        <v>19</v>
      </c>
      <c r="B16" s="14">
        <f>B17+B18+B19</f>
        <v>895204</v>
      </c>
      <c r="C16" s="14">
        <f>C17+C18+C19</f>
        <v>602497</v>
      </c>
      <c r="D16" s="14">
        <f>D17+D18+D19</f>
        <v>684374</v>
      </c>
      <c r="E16" s="14">
        <f>E17+E18+E19</f>
        <v>102412</v>
      </c>
      <c r="F16" s="14">
        <f aca="true" t="shared" si="5" ref="F16:M16">F17+F18+F19</f>
        <v>569400</v>
      </c>
      <c r="G16" s="14">
        <f t="shared" si="5"/>
        <v>936272</v>
      </c>
      <c r="H16" s="14">
        <f t="shared" si="5"/>
        <v>801998</v>
      </c>
      <c r="I16" s="14">
        <f t="shared" si="5"/>
        <v>846979</v>
      </c>
      <c r="J16" s="14">
        <f t="shared" si="5"/>
        <v>580974</v>
      </c>
      <c r="K16" s="14">
        <f t="shared" si="5"/>
        <v>796499</v>
      </c>
      <c r="L16" s="14">
        <f t="shared" si="5"/>
        <v>268347</v>
      </c>
      <c r="M16" s="14">
        <f t="shared" si="5"/>
        <v>141808</v>
      </c>
      <c r="N16" s="12">
        <f t="shared" si="2"/>
        <v>7226764</v>
      </c>
    </row>
    <row r="17" spans="1:14" ht="18.75" customHeight="1">
      <c r="A17" s="15" t="s">
        <v>16</v>
      </c>
      <c r="B17" s="14">
        <v>490218</v>
      </c>
      <c r="C17" s="14">
        <v>350707</v>
      </c>
      <c r="D17" s="14">
        <v>331955</v>
      </c>
      <c r="E17" s="14">
        <v>56234</v>
      </c>
      <c r="F17" s="14">
        <v>304461</v>
      </c>
      <c r="G17" s="14">
        <v>511718</v>
      </c>
      <c r="H17" s="14">
        <v>444035</v>
      </c>
      <c r="I17" s="14">
        <v>475337</v>
      </c>
      <c r="J17" s="14">
        <v>313581</v>
      </c>
      <c r="K17" s="14">
        <v>436457</v>
      </c>
      <c r="L17" s="14">
        <v>148706</v>
      </c>
      <c r="M17" s="14">
        <v>75079</v>
      </c>
      <c r="N17" s="12">
        <f t="shared" si="2"/>
        <v>3938488</v>
      </c>
    </row>
    <row r="18" spans="1:14" ht="18.75" customHeight="1">
      <c r="A18" s="15" t="s">
        <v>17</v>
      </c>
      <c r="B18" s="14">
        <v>375263</v>
      </c>
      <c r="C18" s="14">
        <v>218402</v>
      </c>
      <c r="D18" s="14">
        <v>331873</v>
      </c>
      <c r="E18" s="14">
        <v>42496</v>
      </c>
      <c r="F18" s="14">
        <v>237719</v>
      </c>
      <c r="G18" s="14">
        <v>373277</v>
      </c>
      <c r="H18" s="14">
        <v>322847</v>
      </c>
      <c r="I18" s="14">
        <v>354931</v>
      </c>
      <c r="J18" s="14">
        <v>248337</v>
      </c>
      <c r="K18" s="14">
        <v>342874</v>
      </c>
      <c r="L18" s="14">
        <v>111269</v>
      </c>
      <c r="M18" s="14">
        <v>62573</v>
      </c>
      <c r="N18" s="12">
        <f t="shared" si="2"/>
        <v>3021861</v>
      </c>
    </row>
    <row r="19" spans="1:14" ht="18.75" customHeight="1">
      <c r="A19" s="15" t="s">
        <v>18</v>
      </c>
      <c r="B19" s="14">
        <v>29723</v>
      </c>
      <c r="C19" s="14">
        <v>33388</v>
      </c>
      <c r="D19" s="14">
        <v>20546</v>
      </c>
      <c r="E19" s="14">
        <v>3682</v>
      </c>
      <c r="F19" s="14">
        <v>27220</v>
      </c>
      <c r="G19" s="14">
        <v>51277</v>
      </c>
      <c r="H19" s="14">
        <v>35116</v>
      </c>
      <c r="I19" s="14">
        <v>16711</v>
      </c>
      <c r="J19" s="14">
        <v>19056</v>
      </c>
      <c r="K19" s="14">
        <v>17168</v>
      </c>
      <c r="L19" s="14">
        <v>8372</v>
      </c>
      <c r="M19" s="14">
        <v>4156</v>
      </c>
      <c r="N19" s="12">
        <f t="shared" si="2"/>
        <v>266415</v>
      </c>
    </row>
    <row r="20" spans="1:14" ht="18.75" customHeight="1">
      <c r="A20" s="17" t="s">
        <v>10</v>
      </c>
      <c r="B20" s="18">
        <f>B21+B22+B23</f>
        <v>3273340</v>
      </c>
      <c r="C20" s="18">
        <f>C21+C22+C23</f>
        <v>2016239</v>
      </c>
      <c r="D20" s="18">
        <f>D21+D22+D23</f>
        <v>2003743</v>
      </c>
      <c r="E20" s="18">
        <f>E21+E22+E23</f>
        <v>321571</v>
      </c>
      <c r="F20" s="18">
        <f aca="true" t="shared" si="6" ref="F20:M20">F21+F22+F23</f>
        <v>1693277</v>
      </c>
      <c r="G20" s="18">
        <f t="shared" si="6"/>
        <v>2676564</v>
      </c>
      <c r="H20" s="18">
        <f t="shared" si="6"/>
        <v>2805785</v>
      </c>
      <c r="I20" s="18">
        <f t="shared" si="6"/>
        <v>2681388</v>
      </c>
      <c r="J20" s="18">
        <f t="shared" si="6"/>
        <v>1765740</v>
      </c>
      <c r="K20" s="18">
        <f t="shared" si="6"/>
        <v>2707968</v>
      </c>
      <c r="L20" s="18">
        <f t="shared" si="6"/>
        <v>1015775</v>
      </c>
      <c r="M20" s="18">
        <f t="shared" si="6"/>
        <v>570159</v>
      </c>
      <c r="N20" s="12">
        <f aca="true" t="shared" si="7" ref="N20:N26">SUM(B20:M20)</f>
        <v>23531549</v>
      </c>
    </row>
    <row r="21" spans="1:14" ht="18.75" customHeight="1">
      <c r="A21" s="13" t="s">
        <v>11</v>
      </c>
      <c r="B21" s="14">
        <v>1729261</v>
      </c>
      <c r="C21" s="14">
        <v>1150546</v>
      </c>
      <c r="D21" s="14">
        <v>1094295</v>
      </c>
      <c r="E21" s="14">
        <v>179231</v>
      </c>
      <c r="F21" s="14">
        <v>922258</v>
      </c>
      <c r="G21" s="14">
        <v>1498948</v>
      </c>
      <c r="H21" s="14">
        <v>1624787</v>
      </c>
      <c r="I21" s="14">
        <v>1498307</v>
      </c>
      <c r="J21" s="14">
        <v>958902</v>
      </c>
      <c r="K21" s="14">
        <v>1421283</v>
      </c>
      <c r="L21" s="14">
        <v>540547</v>
      </c>
      <c r="M21" s="14">
        <v>295034</v>
      </c>
      <c r="N21" s="12">
        <f t="shared" si="7"/>
        <v>12913399</v>
      </c>
    </row>
    <row r="22" spans="1:14" ht="18.75" customHeight="1">
      <c r="A22" s="13" t="s">
        <v>12</v>
      </c>
      <c r="B22" s="14">
        <v>1481400</v>
      </c>
      <c r="C22" s="14">
        <v>810314</v>
      </c>
      <c r="D22" s="14">
        <v>877153</v>
      </c>
      <c r="E22" s="14">
        <v>134610</v>
      </c>
      <c r="F22" s="14">
        <v>732592</v>
      </c>
      <c r="G22" s="14">
        <v>1102532</v>
      </c>
      <c r="H22" s="14">
        <v>1124302</v>
      </c>
      <c r="I22" s="14">
        <v>1143473</v>
      </c>
      <c r="J22" s="14">
        <v>770114</v>
      </c>
      <c r="K22" s="14">
        <v>1240698</v>
      </c>
      <c r="L22" s="14">
        <v>453764</v>
      </c>
      <c r="M22" s="14">
        <v>264798</v>
      </c>
      <c r="N22" s="12">
        <f t="shared" si="7"/>
        <v>10135750</v>
      </c>
    </row>
    <row r="23" spans="1:14" ht="18.75" customHeight="1">
      <c r="A23" s="13" t="s">
        <v>13</v>
      </c>
      <c r="B23" s="14">
        <v>62679</v>
      </c>
      <c r="C23" s="14">
        <v>55379</v>
      </c>
      <c r="D23" s="14">
        <v>32295</v>
      </c>
      <c r="E23" s="14">
        <v>7730</v>
      </c>
      <c r="F23" s="14">
        <v>38427</v>
      </c>
      <c r="G23" s="14">
        <v>75084</v>
      </c>
      <c r="H23" s="14">
        <v>56696</v>
      </c>
      <c r="I23" s="14">
        <v>39608</v>
      </c>
      <c r="J23" s="14">
        <v>36724</v>
      </c>
      <c r="K23" s="14">
        <v>45987</v>
      </c>
      <c r="L23" s="14">
        <v>21464</v>
      </c>
      <c r="M23" s="14">
        <v>10327</v>
      </c>
      <c r="N23" s="12">
        <f t="shared" si="7"/>
        <v>482400</v>
      </c>
    </row>
    <row r="24" spans="1:14" ht="18.75" customHeight="1">
      <c r="A24" s="17" t="s">
        <v>14</v>
      </c>
      <c r="B24" s="14">
        <f>B25+B26</f>
        <v>4629947</v>
      </c>
      <c r="C24" s="14">
        <f>C25+C26</f>
        <v>3372971</v>
      </c>
      <c r="D24" s="14">
        <f>D25+D26</f>
        <v>3313011</v>
      </c>
      <c r="E24" s="14">
        <f>E25+E26</f>
        <v>612824</v>
      </c>
      <c r="F24" s="14">
        <f aca="true" t="shared" si="8" ref="F24:M24">F25+F26</f>
        <v>3196038</v>
      </c>
      <c r="G24" s="14">
        <f t="shared" si="8"/>
        <v>4720298</v>
      </c>
      <c r="H24" s="14">
        <f t="shared" si="8"/>
        <v>4017516</v>
      </c>
      <c r="I24" s="14">
        <f t="shared" si="8"/>
        <v>3355181</v>
      </c>
      <c r="J24" s="14">
        <f t="shared" si="8"/>
        <v>2549562</v>
      </c>
      <c r="K24" s="14">
        <f t="shared" si="8"/>
        <v>2861831</v>
      </c>
      <c r="L24" s="14">
        <f t="shared" si="8"/>
        <v>933712</v>
      </c>
      <c r="M24" s="14">
        <f t="shared" si="8"/>
        <v>505877</v>
      </c>
      <c r="N24" s="12">
        <f t="shared" si="7"/>
        <v>34068768</v>
      </c>
    </row>
    <row r="25" spans="1:14" ht="18.75" customHeight="1">
      <c r="A25" s="13" t="s">
        <v>45</v>
      </c>
      <c r="B25" s="14">
        <v>1995001</v>
      </c>
      <c r="C25" s="14">
        <v>1637367</v>
      </c>
      <c r="D25" s="14">
        <v>1595242</v>
      </c>
      <c r="E25" s="14">
        <v>325359</v>
      </c>
      <c r="F25" s="14">
        <v>1527954</v>
      </c>
      <c r="G25" s="14">
        <v>2353564</v>
      </c>
      <c r="H25" s="14">
        <v>2078799</v>
      </c>
      <c r="I25" s="14">
        <v>1458181</v>
      </c>
      <c r="J25" s="14">
        <v>1257362</v>
      </c>
      <c r="K25" s="14">
        <v>1264817</v>
      </c>
      <c r="L25" s="14">
        <v>417342</v>
      </c>
      <c r="M25" s="14">
        <v>200417</v>
      </c>
      <c r="N25" s="12">
        <f t="shared" si="7"/>
        <v>16111405</v>
      </c>
    </row>
    <row r="26" spans="1:14" ht="18.75" customHeight="1">
      <c r="A26" s="13" t="s">
        <v>46</v>
      </c>
      <c r="B26" s="14">
        <v>2634946</v>
      </c>
      <c r="C26" s="14">
        <v>1735604</v>
      </c>
      <c r="D26" s="14">
        <v>1717769</v>
      </c>
      <c r="E26" s="14">
        <v>287465</v>
      </c>
      <c r="F26" s="14">
        <v>1668084</v>
      </c>
      <c r="G26" s="14">
        <v>2366734</v>
      </c>
      <c r="H26" s="14">
        <v>1938717</v>
      </c>
      <c r="I26" s="14">
        <v>1897000</v>
      </c>
      <c r="J26" s="14">
        <v>1292200</v>
      </c>
      <c r="K26" s="14">
        <v>1597014</v>
      </c>
      <c r="L26" s="14">
        <v>516370</v>
      </c>
      <c r="M26" s="14">
        <v>305460</v>
      </c>
      <c r="N26" s="12">
        <f t="shared" si="7"/>
        <v>17957363</v>
      </c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0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14" ht="18.75" customHeight="1">
      <c r="A30" s="48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1"/>
    </row>
    <row r="31" spans="1:14" ht="1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8.75" customHeight="1">
      <c r="A32" s="51" t="s">
        <v>50</v>
      </c>
      <c r="B32" s="52">
        <v>100969.48000000004</v>
      </c>
      <c r="C32" s="52">
        <v>74168.11999999997</v>
      </c>
      <c r="D32" s="52">
        <v>67003.40000000002</v>
      </c>
      <c r="E32" s="52">
        <v>20034.68</v>
      </c>
      <c r="F32" s="52">
        <v>67003.40000000002</v>
      </c>
      <c r="G32" s="52">
        <v>82526.96000000006</v>
      </c>
      <c r="H32" s="52">
        <v>89824.35999999997</v>
      </c>
      <c r="I32" s="52">
        <v>78944.6</v>
      </c>
      <c r="J32" s="52">
        <v>65676.59999999998</v>
      </c>
      <c r="K32" s="52">
        <v>80669.44000000002</v>
      </c>
      <c r="L32" s="52">
        <v>39405.96000000002</v>
      </c>
      <c r="M32" s="52">
        <v>22290.240000000016</v>
      </c>
      <c r="N32" s="25">
        <f>SUM(B32:M32)</f>
        <v>788517.2400000002</v>
      </c>
    </row>
    <row r="33" spans="1:14" ht="18.75" customHeight="1">
      <c r="A33" s="48" t="s">
        <v>51</v>
      </c>
      <c r="B33" s="54">
        <v>761</v>
      </c>
      <c r="C33" s="54">
        <v>559</v>
      </c>
      <c r="D33" s="54">
        <v>505</v>
      </c>
      <c r="E33" s="54">
        <v>151</v>
      </c>
      <c r="F33" s="54">
        <v>505</v>
      </c>
      <c r="G33" s="54">
        <v>622</v>
      </c>
      <c r="H33" s="54">
        <v>677</v>
      </c>
      <c r="I33" s="54">
        <v>595</v>
      </c>
      <c r="J33" s="54">
        <v>495</v>
      </c>
      <c r="K33" s="54">
        <v>608</v>
      </c>
      <c r="L33" s="54">
        <v>297</v>
      </c>
      <c r="M33" s="54">
        <v>168</v>
      </c>
      <c r="N33" s="12">
        <f>SUM(B33:M33)</f>
        <v>5943</v>
      </c>
    </row>
    <row r="34" spans="1:14" ht="18.75" customHeight="1">
      <c r="A34" s="48" t="s">
        <v>52</v>
      </c>
      <c r="B34" s="50">
        <v>4.28</v>
      </c>
      <c r="C34" s="50">
        <v>4.28</v>
      </c>
      <c r="D34" s="50">
        <v>4.28</v>
      </c>
      <c r="E34" s="50">
        <v>4.28</v>
      </c>
      <c r="F34" s="50">
        <v>4.28</v>
      </c>
      <c r="G34" s="50">
        <v>4.28</v>
      </c>
      <c r="H34" s="50">
        <v>4.28</v>
      </c>
      <c r="I34" s="50">
        <v>4.28</v>
      </c>
      <c r="J34" s="50">
        <v>4.28</v>
      </c>
      <c r="K34" s="50">
        <v>4.28</v>
      </c>
      <c r="L34" s="50">
        <v>4.28</v>
      </c>
      <c r="M34" s="50">
        <v>4.28</v>
      </c>
      <c r="N34" s="50">
        <v>4.28</v>
      </c>
    </row>
    <row r="35" spans="1:14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8.75" customHeight="1">
      <c r="A36" s="55" t="s">
        <v>53</v>
      </c>
      <c r="B36" s="56">
        <f>B37+B38+B39+B40</f>
        <v>28117970.627615616</v>
      </c>
      <c r="C36" s="56">
        <f aca="true" t="shared" si="10" ref="C36:M36">C37+C38+C39+C40</f>
        <v>19530663.163141</v>
      </c>
      <c r="D36" s="56">
        <f t="shared" si="10"/>
        <v>19455400.553139597</v>
      </c>
      <c r="E36" s="56">
        <f t="shared" si="10"/>
        <v>4296132.7896807995</v>
      </c>
      <c r="F36" s="56">
        <f t="shared" si="10"/>
        <v>18871216.2092082</v>
      </c>
      <c r="G36" s="56">
        <f t="shared" si="10"/>
        <v>23499827.316000003</v>
      </c>
      <c r="H36" s="56">
        <f t="shared" si="10"/>
        <v>25085414.699099995</v>
      </c>
      <c r="I36" s="56">
        <f t="shared" si="10"/>
        <v>22102331.5104236</v>
      </c>
      <c r="J36" s="56">
        <f t="shared" si="10"/>
        <v>17938929.442137104</v>
      </c>
      <c r="K36" s="56">
        <f t="shared" si="10"/>
        <v>21218841.46652688</v>
      </c>
      <c r="L36" s="56">
        <f t="shared" si="10"/>
        <v>9842530.180375641</v>
      </c>
      <c r="M36" s="56">
        <f t="shared" si="10"/>
        <v>5586200.019086081</v>
      </c>
      <c r="N36" s="56">
        <f>N37+N38+N39+N40</f>
        <v>215545457.97643453</v>
      </c>
    </row>
    <row r="37" spans="1:14" ht="18.75" customHeight="1">
      <c r="A37" s="53" t="s">
        <v>54</v>
      </c>
      <c r="B37" s="50">
        <f aca="true" t="shared" si="11" ref="B37:M37">B29*B7</f>
        <v>28102790.552399997</v>
      </c>
      <c r="C37" s="50">
        <f t="shared" si="11"/>
        <v>19514923.3448</v>
      </c>
      <c r="D37" s="50">
        <f t="shared" si="11"/>
        <v>19133058.9216</v>
      </c>
      <c r="E37" s="50">
        <f t="shared" si="11"/>
        <v>4286783.3437</v>
      </c>
      <c r="F37" s="50">
        <f t="shared" si="11"/>
        <v>18860803.676000003</v>
      </c>
      <c r="G37" s="50">
        <f t="shared" si="11"/>
        <v>23488583.770000003</v>
      </c>
      <c r="H37" s="50">
        <f t="shared" si="11"/>
        <v>25066973.533499997</v>
      </c>
      <c r="I37" s="50">
        <f t="shared" si="11"/>
        <v>22088841.0392</v>
      </c>
      <c r="J37" s="50">
        <f t="shared" si="11"/>
        <v>17926035.9343</v>
      </c>
      <c r="K37" s="50">
        <f t="shared" si="11"/>
        <v>21202287.0697</v>
      </c>
      <c r="L37" s="50">
        <f t="shared" si="11"/>
        <v>9832649.6972</v>
      </c>
      <c r="M37" s="50">
        <f t="shared" si="11"/>
        <v>5580904.4374</v>
      </c>
      <c r="N37" s="52">
        <f>SUM(B37:M37)</f>
        <v>215084635.31980002</v>
      </c>
    </row>
    <row r="38" spans="1:14" ht="18.75" customHeight="1">
      <c r="A38" s="53" t="s">
        <v>55</v>
      </c>
      <c r="B38" s="50">
        <f aca="true" t="shared" si="12" ref="B38:M38">B30*B7</f>
        <v>-85789.40478438</v>
      </c>
      <c r="C38" s="50">
        <f t="shared" si="12"/>
        <v>-58428.301659</v>
      </c>
      <c r="D38" s="50">
        <f t="shared" si="12"/>
        <v>-58511.9684604</v>
      </c>
      <c r="E38" s="50">
        <f t="shared" si="12"/>
        <v>-10685.2340192</v>
      </c>
      <c r="F38" s="50">
        <f t="shared" si="12"/>
        <v>-56590.8667918</v>
      </c>
      <c r="G38" s="50">
        <f t="shared" si="12"/>
        <v>-71283.414</v>
      </c>
      <c r="H38" s="50">
        <f t="shared" si="12"/>
        <v>-71383.1944</v>
      </c>
      <c r="I38" s="50">
        <f t="shared" si="12"/>
        <v>-65454.1287764</v>
      </c>
      <c r="J38" s="50">
        <f t="shared" si="12"/>
        <v>-52783.0921629</v>
      </c>
      <c r="K38" s="50">
        <f t="shared" si="12"/>
        <v>-64115.04317312</v>
      </c>
      <c r="L38" s="50">
        <f t="shared" si="12"/>
        <v>-29525.476824359997</v>
      </c>
      <c r="M38" s="50">
        <f t="shared" si="12"/>
        <v>-16994.65831392</v>
      </c>
      <c r="N38" s="25">
        <f>SUM(B38:M38)</f>
        <v>-641544.78336548</v>
      </c>
    </row>
    <row r="39" spans="1:14" ht="18.75" customHeight="1">
      <c r="A39" s="53" t="s">
        <v>56</v>
      </c>
      <c r="B39" s="50">
        <f aca="true" t="shared" si="13" ref="B39:M39">B32</f>
        <v>100969.48000000004</v>
      </c>
      <c r="C39" s="50">
        <f t="shared" si="13"/>
        <v>74168.11999999997</v>
      </c>
      <c r="D39" s="50">
        <f t="shared" si="13"/>
        <v>67003.40000000002</v>
      </c>
      <c r="E39" s="50">
        <f t="shared" si="13"/>
        <v>20034.68</v>
      </c>
      <c r="F39" s="50">
        <f t="shared" si="13"/>
        <v>67003.40000000002</v>
      </c>
      <c r="G39" s="50">
        <f t="shared" si="13"/>
        <v>82526.96000000006</v>
      </c>
      <c r="H39" s="50">
        <f t="shared" si="13"/>
        <v>89824.35999999997</v>
      </c>
      <c r="I39" s="50">
        <f t="shared" si="13"/>
        <v>78944.6</v>
      </c>
      <c r="J39" s="50">
        <f t="shared" si="13"/>
        <v>65676.59999999998</v>
      </c>
      <c r="K39" s="50">
        <f t="shared" si="13"/>
        <v>80669.44000000002</v>
      </c>
      <c r="L39" s="50">
        <f t="shared" si="13"/>
        <v>39405.96000000002</v>
      </c>
      <c r="M39" s="50">
        <f t="shared" si="13"/>
        <v>22290.240000000016</v>
      </c>
      <c r="N39" s="52">
        <f>SUM(B39:M39)</f>
        <v>788517.2400000002</v>
      </c>
    </row>
    <row r="40" spans="1:14" ht="18.75" customHeight="1">
      <c r="A40" s="2" t="s">
        <v>57</v>
      </c>
      <c r="B40" s="50">
        <v>0</v>
      </c>
      <c r="C40" s="50">
        <v>0</v>
      </c>
      <c r="D40" s="50">
        <v>313850.2000000002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2">
        <f>SUM(B40:M40)</f>
        <v>313850.2000000002</v>
      </c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7"/>
    </row>
    <row r="42" spans="1:14" ht="18.75" customHeight="1">
      <c r="A42" s="2" t="s">
        <v>58</v>
      </c>
      <c r="B42" s="25">
        <f aca="true" t="shared" si="14" ref="B42:M42">+B43+B46+B54+B55</f>
        <v>-2088999.9000000004</v>
      </c>
      <c r="C42" s="25">
        <f t="shared" si="14"/>
        <v>-2025011.9000000004</v>
      </c>
      <c r="D42" s="25">
        <f t="shared" si="14"/>
        <v>-1696067.1500000001</v>
      </c>
      <c r="E42" s="25">
        <f t="shared" si="14"/>
        <v>-239094.96000000002</v>
      </c>
      <c r="F42" s="25">
        <f t="shared" si="14"/>
        <v>-1268136.98</v>
      </c>
      <c r="G42" s="25">
        <f t="shared" si="14"/>
        <v>-2405221.6999999997</v>
      </c>
      <c r="H42" s="25">
        <f t="shared" si="14"/>
        <v>-2948877.01</v>
      </c>
      <c r="I42" s="25">
        <f t="shared" si="14"/>
        <v>-1549216.8599999999</v>
      </c>
      <c r="J42" s="25">
        <f t="shared" si="14"/>
        <v>-1845264.9300000002</v>
      </c>
      <c r="K42" s="25">
        <f t="shared" si="14"/>
        <v>-1530192.8499999999</v>
      </c>
      <c r="L42" s="25">
        <f t="shared" si="14"/>
        <v>-913173.31</v>
      </c>
      <c r="M42" s="25">
        <f t="shared" si="14"/>
        <v>-588039.3899999999</v>
      </c>
      <c r="N42" s="25">
        <f>+N43+N46+N54+N55</f>
        <v>-19097296.939999998</v>
      </c>
    </row>
    <row r="43" spans="1:14" ht="18.75" customHeight="1">
      <c r="A43" s="17" t="s">
        <v>59</v>
      </c>
      <c r="B43" s="26">
        <f>B44+B45</f>
        <v>-2221875.2</v>
      </c>
      <c r="C43" s="26">
        <f>C44+C45</f>
        <v>-2160695.2</v>
      </c>
      <c r="D43" s="26">
        <f>D44+D45</f>
        <v>-1618876</v>
      </c>
      <c r="E43" s="26">
        <f>E44+E45</f>
        <v>-198158.6</v>
      </c>
      <c r="F43" s="26">
        <f aca="true" t="shared" si="15" ref="F43:M43">F44+F45</f>
        <v>-1304908.6</v>
      </c>
      <c r="G43" s="26">
        <f t="shared" si="15"/>
        <v>-2429191.8</v>
      </c>
      <c r="H43" s="26">
        <f t="shared" si="15"/>
        <v>-2899882.6</v>
      </c>
      <c r="I43" s="26">
        <f t="shared" si="15"/>
        <v>-1435925</v>
      </c>
      <c r="J43" s="26">
        <f t="shared" si="15"/>
        <v>-1842787.2</v>
      </c>
      <c r="K43" s="26">
        <f t="shared" si="15"/>
        <v>-1513771.8</v>
      </c>
      <c r="L43" s="26">
        <f t="shared" si="15"/>
        <v>-918900.8</v>
      </c>
      <c r="M43" s="26">
        <f t="shared" si="15"/>
        <v>-593157.2</v>
      </c>
      <c r="N43" s="25">
        <f aca="true" t="shared" si="16" ref="N43:N55">SUM(B43:M43)</f>
        <v>-19138129.999999996</v>
      </c>
    </row>
    <row r="44" spans="1:14" ht="18.75" customHeight="1">
      <c r="A44" s="13" t="s">
        <v>60</v>
      </c>
      <c r="B44" s="20">
        <f>ROUND(-B9*$D$3,2)</f>
        <v>-2221875.2</v>
      </c>
      <c r="C44" s="20">
        <f>ROUND(-C9*$D$3,2)</f>
        <v>-2160695.2</v>
      </c>
      <c r="D44" s="20">
        <f>ROUND(-D9*$D$3,2)</f>
        <v>-1618876</v>
      </c>
      <c r="E44" s="20">
        <f>ROUND(-E9*$D$3,2)</f>
        <v>-198158.6</v>
      </c>
      <c r="F44" s="20">
        <f aca="true" t="shared" si="17" ref="F44:M44">ROUND(-F9*$D$3,2)</f>
        <v>-1304908.6</v>
      </c>
      <c r="G44" s="20">
        <f t="shared" si="17"/>
        <v>-2429191.8</v>
      </c>
      <c r="H44" s="20">
        <f t="shared" si="17"/>
        <v>-2899882.6</v>
      </c>
      <c r="I44" s="20">
        <f t="shared" si="17"/>
        <v>-1435925</v>
      </c>
      <c r="J44" s="20">
        <f t="shared" si="17"/>
        <v>-1842787.2</v>
      </c>
      <c r="K44" s="20">
        <f t="shared" si="17"/>
        <v>-1513771.8</v>
      </c>
      <c r="L44" s="20">
        <f t="shared" si="17"/>
        <v>-918900.8</v>
      </c>
      <c r="M44" s="20">
        <f t="shared" si="17"/>
        <v>-593157.2</v>
      </c>
      <c r="N44" s="42">
        <f t="shared" si="16"/>
        <v>-19138129.999999996</v>
      </c>
    </row>
    <row r="45" spans="1:14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2">
        <f>SUM(B45:M45)</f>
        <v>0</v>
      </c>
    </row>
    <row r="46" spans="1:14" ht="18.75" customHeight="1">
      <c r="A46" s="17" t="s">
        <v>62</v>
      </c>
      <c r="B46" s="26">
        <f>SUM(B47:B53)</f>
        <v>-140293.39</v>
      </c>
      <c r="C46" s="26">
        <f aca="true" t="shared" si="19" ref="C46:M46">SUM(C47:C53)</f>
        <v>-134600.1</v>
      </c>
      <c r="D46" s="26">
        <f t="shared" si="19"/>
        <v>-100396.32</v>
      </c>
      <c r="E46" s="26">
        <f t="shared" si="19"/>
        <v>-102297.4</v>
      </c>
      <c r="F46" s="26">
        <f t="shared" si="19"/>
        <v>-145183.91</v>
      </c>
      <c r="G46" s="26">
        <f t="shared" si="19"/>
        <v>-148004.88</v>
      </c>
      <c r="H46" s="26">
        <f t="shared" si="19"/>
        <v>-67567.4</v>
      </c>
      <c r="I46" s="26">
        <f t="shared" si="19"/>
        <v>-71594.38999999998</v>
      </c>
      <c r="J46" s="26">
        <f t="shared" si="19"/>
        <v>-98650.86</v>
      </c>
      <c r="K46" s="26">
        <f t="shared" si="19"/>
        <v>-63417.659999999996</v>
      </c>
      <c r="L46" s="26">
        <f t="shared" si="19"/>
        <v>-41627.39</v>
      </c>
      <c r="M46" s="26">
        <f t="shared" si="19"/>
        <v>-46339.33</v>
      </c>
      <c r="N46" s="26">
        <f>SUM(N47:N53)</f>
        <v>-1159973.0300000003</v>
      </c>
    </row>
    <row r="47" spans="1:14" ht="18.75" customHeight="1">
      <c r="A47" s="13" t="s">
        <v>63</v>
      </c>
      <c r="B47" s="24">
        <v>-54780.39</v>
      </c>
      <c r="C47" s="24">
        <v>-36413.5</v>
      </c>
      <c r="D47" s="24">
        <v>-89196.32</v>
      </c>
      <c r="E47" s="24">
        <v>-82297.4</v>
      </c>
      <c r="F47" s="24">
        <v>-88387.91</v>
      </c>
      <c r="G47" s="24">
        <v>-73904.88</v>
      </c>
      <c r="H47" s="24">
        <v>-56443.2</v>
      </c>
      <c r="I47" s="24">
        <v>-81847.18999999999</v>
      </c>
      <c r="J47" s="24">
        <v>-70550.86</v>
      </c>
      <c r="K47" s="24">
        <v>-60217.659999999996</v>
      </c>
      <c r="L47" s="24">
        <v>-28057.79</v>
      </c>
      <c r="M47" s="24">
        <v>-21502.33</v>
      </c>
      <c r="N47" s="24">
        <f t="shared" si="16"/>
        <v>-743599.43</v>
      </c>
    </row>
    <row r="48" spans="1:14" ht="18.75" customHeight="1">
      <c r="A48" s="13" t="s">
        <v>64</v>
      </c>
      <c r="B48" s="24">
        <v>-513</v>
      </c>
      <c r="C48" s="24">
        <v>-786.6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-547.2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-1846.8</v>
      </c>
    </row>
    <row r="49" spans="1:14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0</v>
      </c>
    </row>
    <row r="50" spans="1:14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</row>
    <row r="51" spans="1:14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-2696</v>
      </c>
      <c r="G51" s="24">
        <v>0</v>
      </c>
      <c r="H51" s="24">
        <v>-2224.2</v>
      </c>
      <c r="I51" s="24">
        <v>0</v>
      </c>
      <c r="J51" s="24">
        <v>0</v>
      </c>
      <c r="K51" s="24">
        <v>0</v>
      </c>
      <c r="L51" s="24">
        <v>-269.6</v>
      </c>
      <c r="M51" s="24">
        <v>-337</v>
      </c>
      <c r="N51" s="24">
        <f t="shared" si="16"/>
        <v>-5526.8</v>
      </c>
    </row>
    <row r="52" spans="1:14" ht="18.75" customHeight="1">
      <c r="A52" s="16" t="s">
        <v>68</v>
      </c>
      <c r="B52" s="24">
        <v>-85000</v>
      </c>
      <c r="C52" s="24">
        <v>-97400</v>
      </c>
      <c r="D52" s="24">
        <v>-11200</v>
      </c>
      <c r="E52" s="24">
        <v>-20000</v>
      </c>
      <c r="F52" s="24">
        <v>-54100</v>
      </c>
      <c r="G52" s="24">
        <v>-74100</v>
      </c>
      <c r="H52" s="24">
        <v>-8900</v>
      </c>
      <c r="I52" s="24">
        <v>10800</v>
      </c>
      <c r="J52" s="24">
        <v>-28100</v>
      </c>
      <c r="K52" s="24">
        <v>-3200</v>
      </c>
      <c r="L52" s="24">
        <v>-13300</v>
      </c>
      <c r="M52" s="24">
        <v>-24500</v>
      </c>
      <c r="N52" s="24">
        <f t="shared" si="16"/>
        <v>-409000</v>
      </c>
    </row>
    <row r="53" spans="1:14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</row>
    <row r="54" spans="1:16" ht="18.75" customHeight="1">
      <c r="A54" s="17" t="s">
        <v>101</v>
      </c>
      <c r="B54" s="27">
        <v>273168.69</v>
      </c>
      <c r="C54" s="27">
        <v>270283.4</v>
      </c>
      <c r="D54" s="27">
        <v>23205.17</v>
      </c>
      <c r="E54" s="27">
        <v>61361.03999999999</v>
      </c>
      <c r="F54" s="27">
        <v>181955.53</v>
      </c>
      <c r="G54" s="27">
        <v>171974.98</v>
      </c>
      <c r="H54" s="27">
        <v>18572.99</v>
      </c>
      <c r="I54" s="27">
        <v>-41697.47</v>
      </c>
      <c r="J54" s="27">
        <v>96173.13</v>
      </c>
      <c r="K54" s="27">
        <v>46996.61</v>
      </c>
      <c r="L54" s="27">
        <v>47354.880000000005</v>
      </c>
      <c r="M54" s="27">
        <v>51457.14</v>
      </c>
      <c r="N54" s="24">
        <f t="shared" si="16"/>
        <v>1200806.09</v>
      </c>
      <c r="P54" s="69"/>
    </row>
    <row r="55" spans="1:16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0</v>
      </c>
      <c r="P55" s="70"/>
    </row>
    <row r="56" spans="1:14" ht="15" customHeight="1">
      <c r="A56" s="3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"/>
    </row>
    <row r="57" spans="1:14" ht="15.75">
      <c r="A57" s="2" t="s">
        <v>71</v>
      </c>
      <c r="B57" s="29">
        <f aca="true" t="shared" si="20" ref="B57:M57">+B36+B42</f>
        <v>26028970.727615617</v>
      </c>
      <c r="C57" s="29">
        <f t="shared" si="20"/>
        <v>17505651.263141</v>
      </c>
      <c r="D57" s="29">
        <f t="shared" si="20"/>
        <v>17759333.4031396</v>
      </c>
      <c r="E57" s="29">
        <f t="shared" si="20"/>
        <v>4057037.8296807995</v>
      </c>
      <c r="F57" s="29">
        <f t="shared" si="20"/>
        <v>17603079.2292082</v>
      </c>
      <c r="G57" s="29">
        <f t="shared" si="20"/>
        <v>21094605.616000004</v>
      </c>
      <c r="H57" s="29">
        <f t="shared" si="20"/>
        <v>22136537.689099997</v>
      </c>
      <c r="I57" s="29">
        <f t="shared" si="20"/>
        <v>20553114.6504236</v>
      </c>
      <c r="J57" s="29">
        <f t="shared" si="20"/>
        <v>16093664.512137104</v>
      </c>
      <c r="K57" s="29">
        <f t="shared" si="20"/>
        <v>19688648.61652688</v>
      </c>
      <c r="L57" s="29">
        <f t="shared" si="20"/>
        <v>8929356.87037564</v>
      </c>
      <c r="M57" s="29">
        <f t="shared" si="20"/>
        <v>4998160.629086081</v>
      </c>
      <c r="N57" s="29">
        <f>SUM(B57:M57)</f>
        <v>196448161.0364345</v>
      </c>
    </row>
    <row r="58" spans="1:14" ht="15" customHeight="1">
      <c r="A58" s="3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26028970.709999993</v>
      </c>
      <c r="C60" s="36">
        <f aca="true" t="shared" si="21" ref="C60:M60">SUM(C61:C74)</f>
        <v>17505651.260000005</v>
      </c>
      <c r="D60" s="36">
        <f t="shared" si="21"/>
        <v>17759333.390000004</v>
      </c>
      <c r="E60" s="36">
        <f t="shared" si="21"/>
        <v>4057037.87</v>
      </c>
      <c r="F60" s="36">
        <f t="shared" si="21"/>
        <v>17603079.260000005</v>
      </c>
      <c r="G60" s="36">
        <f t="shared" si="21"/>
        <v>21094605.61</v>
      </c>
      <c r="H60" s="36">
        <f t="shared" si="21"/>
        <v>22136537.7</v>
      </c>
      <c r="I60" s="36">
        <f t="shared" si="21"/>
        <v>20553114.599999998</v>
      </c>
      <c r="J60" s="36">
        <f t="shared" si="21"/>
        <v>16093664.499999998</v>
      </c>
      <c r="K60" s="36">
        <f t="shared" si="21"/>
        <v>19688648.64</v>
      </c>
      <c r="L60" s="36">
        <f t="shared" si="21"/>
        <v>8929356.91</v>
      </c>
      <c r="M60" s="36">
        <f t="shared" si="21"/>
        <v>4998160.590000001</v>
      </c>
      <c r="N60" s="29">
        <f>SUM(N61:N74)</f>
        <v>196448161.04000002</v>
      </c>
    </row>
    <row r="61" spans="1:14" ht="18.75" customHeight="1">
      <c r="A61" s="17" t="s">
        <v>73</v>
      </c>
      <c r="B61" s="36">
        <v>4969799.220000001</v>
      </c>
      <c r="C61" s="36">
        <v>5078956.3100000005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10048755.530000001</v>
      </c>
    </row>
    <row r="62" spans="1:14" ht="18.75" customHeight="1">
      <c r="A62" s="17" t="s">
        <v>74</v>
      </c>
      <c r="B62" s="36">
        <v>21059171.489999995</v>
      </c>
      <c r="C62" s="36">
        <v>12426694.950000003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2" ref="N62:N73">SUM(B62:M62)</f>
        <v>33485866.439999998</v>
      </c>
    </row>
    <row r="63" spans="1:14" ht="18.75" customHeight="1">
      <c r="A63" s="17" t="s">
        <v>75</v>
      </c>
      <c r="B63" s="35">
        <v>0</v>
      </c>
      <c r="C63" s="35">
        <v>0</v>
      </c>
      <c r="D63" s="26">
        <v>17759333.390000004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2"/>
        <v>17759333.390000004</v>
      </c>
    </row>
    <row r="64" spans="1:14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4057037.87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2"/>
        <v>4057037.87</v>
      </c>
    </row>
    <row r="65" spans="1:14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17603079.260000005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2"/>
        <v>17603079.260000005</v>
      </c>
    </row>
    <row r="66" spans="1:14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21094605.61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2"/>
        <v>21094605.61</v>
      </c>
    </row>
    <row r="67" spans="1:14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17161878.919999998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17161878.919999998</v>
      </c>
    </row>
    <row r="68" spans="1:14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4974658.780000001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4974658.780000001</v>
      </c>
    </row>
    <row r="69" spans="1:14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20553114.599999998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2"/>
        <v>20553114.599999998</v>
      </c>
    </row>
    <row r="70" spans="1:14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16093664.499999998</v>
      </c>
      <c r="K70" s="35">
        <v>0</v>
      </c>
      <c r="L70" s="35">
        <v>0</v>
      </c>
      <c r="M70" s="35">
        <v>0</v>
      </c>
      <c r="N70" s="29">
        <f t="shared" si="22"/>
        <v>16093664.499999998</v>
      </c>
    </row>
    <row r="71" spans="1:14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19688648.64</v>
      </c>
      <c r="L71" s="35">
        <v>0</v>
      </c>
      <c r="M71" s="57">
        <v>0</v>
      </c>
      <c r="N71" s="26">
        <f t="shared" si="22"/>
        <v>19688648.64</v>
      </c>
    </row>
    <row r="72" spans="1:1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8929356.91</v>
      </c>
      <c r="M72" s="35">
        <v>0</v>
      </c>
      <c r="N72" s="29">
        <f t="shared" si="22"/>
        <v>8929356.91</v>
      </c>
    </row>
    <row r="73" spans="1:1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4998160.590000001</v>
      </c>
      <c r="N73" s="26">
        <f t="shared" si="22"/>
        <v>4998160.590000001</v>
      </c>
    </row>
    <row r="74" spans="1:14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7.2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4" ht="18.75" customHeight="1">
      <c r="A78" s="17" t="s">
        <v>86</v>
      </c>
      <c r="B78" s="40">
        <v>2.2667916875225407</v>
      </c>
      <c r="C78" s="40">
        <v>2.237301696584265</v>
      </c>
      <c r="D78" s="40">
        <v>0</v>
      </c>
      <c r="E78" s="40">
        <v>0</v>
      </c>
      <c r="F78" s="35">
        <v>0</v>
      </c>
      <c r="G78" s="35">
        <v>0</v>
      </c>
      <c r="H78" s="40">
        <v>0</v>
      </c>
      <c r="I78" s="40">
        <v>0</v>
      </c>
      <c r="J78" s="40">
        <v>0</v>
      </c>
      <c r="K78" s="35">
        <v>0</v>
      </c>
      <c r="L78" s="40">
        <v>0</v>
      </c>
      <c r="M78" s="40">
        <v>0</v>
      </c>
      <c r="N78" s="29"/>
    </row>
    <row r="79" spans="1:14" ht="18.75" customHeight="1">
      <c r="A79" s="17" t="s">
        <v>87</v>
      </c>
      <c r="B79" s="40">
        <v>1.9787672295838037</v>
      </c>
      <c r="C79" s="40">
        <v>1.8662537686592024</v>
      </c>
      <c r="D79" s="40">
        <v>0</v>
      </c>
      <c r="E79" s="40">
        <v>0</v>
      </c>
      <c r="F79" s="35">
        <v>0</v>
      </c>
      <c r="G79" s="35">
        <v>0</v>
      </c>
      <c r="H79" s="40">
        <v>0</v>
      </c>
      <c r="I79" s="40">
        <v>0</v>
      </c>
      <c r="J79" s="40">
        <v>0</v>
      </c>
      <c r="K79" s="35">
        <v>0</v>
      </c>
      <c r="L79" s="40">
        <v>0</v>
      </c>
      <c r="M79" s="40">
        <v>0</v>
      </c>
      <c r="N79" s="29"/>
    </row>
    <row r="80" spans="1:14" ht="18.75" customHeight="1">
      <c r="A80" s="17" t="s">
        <v>88</v>
      </c>
      <c r="B80" s="40">
        <v>0</v>
      </c>
      <c r="C80" s="40">
        <v>0</v>
      </c>
      <c r="D80" s="22">
        <f>(D$37+D$38+D$39)/D$7</f>
        <v>1.815605425312346</v>
      </c>
      <c r="E80" s="40">
        <v>0</v>
      </c>
      <c r="F80" s="35">
        <v>0</v>
      </c>
      <c r="G80" s="35">
        <v>0</v>
      </c>
      <c r="H80" s="40">
        <v>0</v>
      </c>
      <c r="I80" s="40">
        <v>0</v>
      </c>
      <c r="J80" s="40">
        <v>0</v>
      </c>
      <c r="K80" s="35">
        <v>0</v>
      </c>
      <c r="L80" s="40">
        <v>0</v>
      </c>
      <c r="M80" s="40">
        <v>0</v>
      </c>
      <c r="N80" s="26"/>
    </row>
    <row r="81" spans="1:14" ht="18.75" customHeight="1">
      <c r="A81" s="17" t="s">
        <v>89</v>
      </c>
      <c r="B81" s="40">
        <v>0</v>
      </c>
      <c r="C81" s="40">
        <v>0</v>
      </c>
      <c r="D81" s="40">
        <v>0</v>
      </c>
      <c r="E81" s="22">
        <f>(E$37+E$38+E$39)/E$7</f>
        <v>2.5255963213503287</v>
      </c>
      <c r="F81" s="35">
        <v>0</v>
      </c>
      <c r="G81" s="35">
        <v>0</v>
      </c>
      <c r="H81" s="40">
        <v>0</v>
      </c>
      <c r="I81" s="40">
        <v>0</v>
      </c>
      <c r="J81" s="40">
        <v>0</v>
      </c>
      <c r="K81" s="35">
        <v>0</v>
      </c>
      <c r="L81" s="40">
        <v>0</v>
      </c>
      <c r="M81" s="40">
        <v>0</v>
      </c>
      <c r="N81" s="29"/>
    </row>
    <row r="82" spans="1:14" ht="18.75" customHeight="1">
      <c r="A82" s="17" t="s">
        <v>90</v>
      </c>
      <c r="B82" s="40">
        <v>0</v>
      </c>
      <c r="C82" s="40">
        <v>0</v>
      </c>
      <c r="D82" s="40">
        <v>0</v>
      </c>
      <c r="E82" s="40">
        <v>0</v>
      </c>
      <c r="F82" s="40">
        <f>(F$37+F$38+F$39)/F$7</f>
        <v>2.120169841871386</v>
      </c>
      <c r="G82" s="35">
        <v>0</v>
      </c>
      <c r="H82" s="40">
        <v>0</v>
      </c>
      <c r="I82" s="40">
        <v>0</v>
      </c>
      <c r="J82" s="40">
        <v>0</v>
      </c>
      <c r="K82" s="35">
        <v>0</v>
      </c>
      <c r="L82" s="40">
        <v>0</v>
      </c>
      <c r="M82" s="40">
        <v>0</v>
      </c>
      <c r="N82" s="26"/>
    </row>
    <row r="83" spans="1:14" ht="18.75" customHeight="1">
      <c r="A83" s="17" t="s">
        <v>91</v>
      </c>
      <c r="B83" s="40">
        <v>0</v>
      </c>
      <c r="C83" s="40">
        <v>0</v>
      </c>
      <c r="D83" s="40">
        <v>0</v>
      </c>
      <c r="E83" s="40">
        <v>0</v>
      </c>
      <c r="F83" s="35">
        <v>0</v>
      </c>
      <c r="G83" s="40">
        <f>(G$37+G$38+G$39)/G$7</f>
        <v>1.6813044239379447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9"/>
    </row>
    <row r="84" spans="1:14" ht="18.75" customHeight="1">
      <c r="A84" s="17" t="s">
        <v>92</v>
      </c>
      <c r="B84" s="40">
        <v>0</v>
      </c>
      <c r="C84" s="40">
        <v>0</v>
      </c>
      <c r="D84" s="40">
        <v>0</v>
      </c>
      <c r="E84" s="40">
        <v>0</v>
      </c>
      <c r="F84" s="35">
        <v>0</v>
      </c>
      <c r="G84" s="35">
        <v>0</v>
      </c>
      <c r="H84" s="40">
        <v>1.977198064722432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</row>
    <row r="85" spans="1:14" ht="18.75" customHeight="1">
      <c r="A85" s="17" t="s">
        <v>93</v>
      </c>
      <c r="B85" s="40">
        <v>0</v>
      </c>
      <c r="C85" s="40">
        <v>0</v>
      </c>
      <c r="D85" s="40">
        <v>0</v>
      </c>
      <c r="E85" s="40">
        <v>0</v>
      </c>
      <c r="F85" s="35">
        <v>0</v>
      </c>
      <c r="G85" s="35">
        <v>0</v>
      </c>
      <c r="H85" s="40">
        <v>1.9329732391758576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9"/>
    </row>
    <row r="86" spans="1:14" ht="18.75" customHeight="1">
      <c r="A86" s="17" t="s">
        <v>94</v>
      </c>
      <c r="B86" s="40">
        <v>0</v>
      </c>
      <c r="C86" s="40">
        <v>0</v>
      </c>
      <c r="D86" s="40">
        <v>0</v>
      </c>
      <c r="E86" s="40">
        <v>0</v>
      </c>
      <c r="F86" s="35">
        <v>0</v>
      </c>
      <c r="G86" s="35">
        <v>0</v>
      </c>
      <c r="H86" s="40">
        <v>0</v>
      </c>
      <c r="I86" s="40">
        <f>(I$37+I$38+I$39)/I$7</f>
        <v>1.9207723706334283</v>
      </c>
      <c r="J86" s="40">
        <v>0</v>
      </c>
      <c r="K86" s="35">
        <v>0</v>
      </c>
      <c r="L86" s="40">
        <v>0</v>
      </c>
      <c r="M86" s="40">
        <v>0</v>
      </c>
      <c r="N86" s="26"/>
    </row>
    <row r="87" spans="1:14" ht="18.75" customHeight="1">
      <c r="A87" s="17" t="s">
        <v>95</v>
      </c>
      <c r="B87" s="40">
        <v>0</v>
      </c>
      <c r="C87" s="40">
        <v>0</v>
      </c>
      <c r="D87" s="40">
        <v>0</v>
      </c>
      <c r="E87" s="40">
        <v>0</v>
      </c>
      <c r="F87" s="35">
        <v>0</v>
      </c>
      <c r="G87" s="35">
        <v>0</v>
      </c>
      <c r="H87" s="40">
        <v>0</v>
      </c>
      <c r="I87" s="40">
        <v>0</v>
      </c>
      <c r="J87" s="40">
        <f>(J$37+J$38+J$39)/J$7</f>
        <v>2.163454971478089</v>
      </c>
      <c r="K87" s="35">
        <v>0</v>
      </c>
      <c r="L87" s="40">
        <v>0</v>
      </c>
      <c r="M87" s="40">
        <v>0</v>
      </c>
      <c r="N87" s="29"/>
    </row>
    <row r="88" spans="1:14" ht="18.75" customHeight="1">
      <c r="A88" s="17" t="s">
        <v>96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35">
        <v>0</v>
      </c>
      <c r="H88" s="40">
        <v>0</v>
      </c>
      <c r="I88" s="40">
        <v>0</v>
      </c>
      <c r="J88" s="40">
        <v>0</v>
      </c>
      <c r="K88" s="22">
        <f>(K$37+K$38+K$39)/K$7</f>
        <v>2.068513801505894</v>
      </c>
      <c r="L88" s="40">
        <v>0</v>
      </c>
      <c r="M88" s="40">
        <v>0</v>
      </c>
      <c r="N88" s="26"/>
    </row>
    <row r="89" spans="1:14" ht="18.75" customHeight="1">
      <c r="A89" s="17" t="s">
        <v>97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0</v>
      </c>
      <c r="I89" s="40">
        <v>0</v>
      </c>
      <c r="J89" s="40">
        <v>0</v>
      </c>
      <c r="K89" s="40">
        <v>0</v>
      </c>
      <c r="L89" s="40">
        <f>(L$37+L$38+L$39)/L$7</f>
        <v>2.4563658376339403</v>
      </c>
      <c r="M89" s="40">
        <v>0</v>
      </c>
      <c r="N89" s="58"/>
    </row>
    <row r="90" spans="1:14" ht="18.75" customHeight="1">
      <c r="A90" s="34" t="s">
        <v>98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5">
        <f>(M$37+M$38+M$39)/M$7</f>
        <v>2.406581380588157</v>
      </c>
      <c r="N90" s="46"/>
    </row>
    <row r="91" spans="1:13" ht="98.25" customHeight="1">
      <c r="A91" s="62" t="s">
        <v>102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</row>
  </sheetData>
  <sheetProtection/>
  <mergeCells count="7">
    <mergeCell ref="A75:N75"/>
    <mergeCell ref="A1:N1"/>
    <mergeCell ref="A2:N2"/>
    <mergeCell ref="A4:A6"/>
    <mergeCell ref="B4:M4"/>
    <mergeCell ref="N4:N6"/>
    <mergeCell ref="A91:M91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2016-11-28T17:49:48Z</dcterms:modified>
  <cp:category/>
  <cp:version/>
  <cp:contentType/>
  <cp:contentStatus/>
</cp:coreProperties>
</file>