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<sst xmlns="http://schemas.openxmlformats.org/spreadsheetml/2006/main" count="105" uniqueCount="103">
  <si>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</si>
  <si>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</si>
  <si>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</si>
  <si>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</si>
  <si>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</si>
  <si>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</si>
  <si>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</si>
  <si>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</si>
  <si>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</si>
  <si>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</si>
  <si>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</si>
  <si>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</si>
  <si>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</si>
  <si>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</si>
  <si>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</si>
  <si>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</si>
  <si>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</si>
  <si>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</si>
  <si>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</si>
  <si>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</si>
  <si>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</si>
  <si>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</si>
  <si>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</si>
  <si>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</si>
  <si>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</si>
  <si>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</si>
  <si>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</si>
  <si>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</si>
  <si>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</si>
  <si>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</si>
  <si>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</si>
  <si>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</si>
  <si>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</si>
  <si>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</si>
  <si>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</si>
  <si>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</si>
  <si>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</si>
  <si>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</si>
  <si>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</si>
  <si>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</si>
  <si>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</si>
  <si>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</si>
  <si>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</si>
  <si>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</si>
  <si>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</si>
  <si>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</si>
  <si>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</si>
  <si>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</si>
  <si>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</si>
  <si>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</si>
  <si>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</si>
  <si>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</si>
  <si>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</si>
  <si>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</si>
  <si>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</si>
  <si>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</si>
  <si>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</si>
  <si>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</si>
  <si>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</si>
  <si>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</si>
  <si>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</si>
  <si>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</si>
  <si>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</si>
  <si>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</si>
  <si>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</si>
  <si>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</si>
  <si>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</si>
  <si>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</si>
  <si>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</si>
  <si>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</si>
  <si>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</si>
  <si>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</si>
  <si>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</si>
  <si>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</si>
  <si>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</si>
  <si>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</si>
  <si>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</si>
  <si>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</si>
  <si>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</si>
  <si>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</si>
  <si>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</si>
  <si>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</si>
  <si>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</si>
  <si>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</si>
  <si>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</si>
  <si>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</si>
  <si>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</si>
  <si>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</si>
  <si>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</si>
  <si>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</si>
  <si>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</si>
  <si>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</si>
  <si>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</si>
  <si>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</si>
  <si>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</si>
  <si>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</si>
  <si>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</si>
  <si>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</si>
  <si>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</si>
  <si>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</si>
  <si>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</si>
  <si>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</si>
  <si>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30/10/16 - VENCIMENTO 11/11/16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</si>
</sst>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  <numFmt numFmtId="186" formatCode="_(* #,##0.000_);_(* \(#,##0.00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173" fontId="0" fillId="0" borderId="0" xfId="52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221528</v>
      </c>
      <c r="C7" s="10">
        <f>C8+C20+C24</f>
        <v>148430</v>
      </c>
      <c r="D7" s="10">
        <f>D8+D20+D24</f>
        <v>176272</v>
      </c>
      <c r="E7" s="10">
        <f>E8+E20+E24</f>
        <v>27458</v>
      </c>
      <c r="F7" s="10">
        <f aca="true" t="shared" si="0" ref="F7:M7">F8+F20+F24</f>
        <v>149967</v>
      </c>
      <c r="G7" s="10">
        <f t="shared" si="0"/>
        <v>210898</v>
      </c>
      <c r="H7" s="10">
        <f t="shared" si="0"/>
        <v>183020</v>
      </c>
      <c r="I7" s="10">
        <f t="shared" si="0"/>
        <v>192141</v>
      </c>
      <c r="J7" s="10">
        <f t="shared" si="0"/>
        <v>140223</v>
      </c>
      <c r="K7" s="10">
        <f t="shared" si="0"/>
        <v>181711</v>
      </c>
      <c r="L7" s="10">
        <f t="shared" si="0"/>
        <v>57830</v>
      </c>
      <c r="M7" s="10">
        <f t="shared" si="0"/>
        <v>30233</v>
      </c>
      <c r="N7" s="10">
        <f>+N8+N20+N24</f>
        <v>1719711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96087</v>
      </c>
      <c r="C8" s="12">
        <f>+C9+C12+C16</f>
        <v>68194</v>
      </c>
      <c r="D8" s="12">
        <f>+D9+D12+D16</f>
        <v>83979</v>
      </c>
      <c r="E8" s="12">
        <f>+E9+E12+E16</f>
        <v>11924</v>
      </c>
      <c r="F8" s="12">
        <f aca="true" t="shared" si="1" ref="F8:M8">+F9+F12+F16</f>
        <v>66831</v>
      </c>
      <c r="G8" s="12">
        <f t="shared" si="1"/>
        <v>97635</v>
      </c>
      <c r="H8" s="12">
        <f t="shared" si="1"/>
        <v>85825</v>
      </c>
      <c r="I8" s="12">
        <f t="shared" si="1"/>
        <v>89919</v>
      </c>
      <c r="J8" s="12">
        <f t="shared" si="1"/>
        <v>67406</v>
      </c>
      <c r="K8" s="12">
        <f t="shared" si="1"/>
        <v>84751</v>
      </c>
      <c r="L8" s="12">
        <f t="shared" si="1"/>
        <v>29925</v>
      </c>
      <c r="M8" s="12">
        <f t="shared" si="1"/>
        <v>16643</v>
      </c>
      <c r="N8" s="12">
        <f>SUM(B8:M8)</f>
        <v>799119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13119</v>
      </c>
      <c r="C9" s="14">
        <v>12369</v>
      </c>
      <c r="D9" s="14">
        <v>10451</v>
      </c>
      <c r="E9" s="14">
        <v>945</v>
      </c>
      <c r="F9" s="14">
        <v>8411</v>
      </c>
      <c r="G9" s="14">
        <v>14401</v>
      </c>
      <c r="H9" s="14">
        <v>15747</v>
      </c>
      <c r="I9" s="14">
        <v>8805</v>
      </c>
      <c r="J9" s="14">
        <v>11116</v>
      </c>
      <c r="K9" s="14">
        <v>9496</v>
      </c>
      <c r="L9" s="14">
        <v>4439</v>
      </c>
      <c r="M9" s="14">
        <v>2330</v>
      </c>
      <c r="N9" s="12">
        <f aca="true" t="shared" si="2" ref="N9:N19">SUM(B9:M9)</f>
        <v>111629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13119</v>
      </c>
      <c r="C10" s="14">
        <f>+C9-C11</f>
        <v>12369</v>
      </c>
      <c r="D10" s="14">
        <f>+D9-D11</f>
        <v>10451</v>
      </c>
      <c r="E10" s="14">
        <f>+E9-E11</f>
        <v>945</v>
      </c>
      <c r="F10" s="14">
        <f aca="true" t="shared" si="3" ref="F10:M10">+F9-F11</f>
        <v>8411</v>
      </c>
      <c r="G10" s="14">
        <f t="shared" si="3"/>
        <v>14401</v>
      </c>
      <c r="H10" s="14">
        <f t="shared" si="3"/>
        <v>15747</v>
      </c>
      <c r="I10" s="14">
        <f t="shared" si="3"/>
        <v>8805</v>
      </c>
      <c r="J10" s="14">
        <f t="shared" si="3"/>
        <v>11116</v>
      </c>
      <c r="K10" s="14">
        <f t="shared" si="3"/>
        <v>9496</v>
      </c>
      <c r="L10" s="14">
        <f t="shared" si="3"/>
        <v>4439</v>
      </c>
      <c r="M10" s="14">
        <f t="shared" si="3"/>
        <v>2330</v>
      </c>
      <c r="N10" s="12">
        <f t="shared" si="2"/>
        <v>111629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66836</v>
      </c>
      <c r="C12" s="14">
        <f>C13+C14+C15</f>
        <v>46025</v>
      </c>
      <c r="D12" s="14">
        <f>D13+D14+D15</f>
        <v>61100</v>
      </c>
      <c r="E12" s="14">
        <f>E13+E14+E15</f>
        <v>9081</v>
      </c>
      <c r="F12" s="14">
        <f aca="true" t="shared" si="4" ref="F12:M12">F13+F14+F15</f>
        <v>47653</v>
      </c>
      <c r="G12" s="14">
        <f t="shared" si="4"/>
        <v>68147</v>
      </c>
      <c r="H12" s="14">
        <f t="shared" si="4"/>
        <v>57718</v>
      </c>
      <c r="I12" s="14">
        <f t="shared" si="4"/>
        <v>65454</v>
      </c>
      <c r="J12" s="14">
        <f t="shared" si="4"/>
        <v>45303</v>
      </c>
      <c r="K12" s="14">
        <f t="shared" si="4"/>
        <v>58655</v>
      </c>
      <c r="L12" s="14">
        <f t="shared" si="4"/>
        <v>21120</v>
      </c>
      <c r="M12" s="14">
        <f t="shared" si="4"/>
        <v>12077</v>
      </c>
      <c r="N12" s="12">
        <f t="shared" si="2"/>
        <v>559169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31770</v>
      </c>
      <c r="C13" s="14">
        <v>23459</v>
      </c>
      <c r="D13" s="14">
        <v>29190</v>
      </c>
      <c r="E13" s="14">
        <v>4456</v>
      </c>
      <c r="F13" s="14">
        <v>22995</v>
      </c>
      <c r="G13" s="14">
        <v>33412</v>
      </c>
      <c r="H13" s="14">
        <v>29193</v>
      </c>
      <c r="I13" s="14">
        <v>32213</v>
      </c>
      <c r="J13" s="14">
        <v>21151</v>
      </c>
      <c r="K13" s="14">
        <v>26398</v>
      </c>
      <c r="L13" s="14">
        <v>9330</v>
      </c>
      <c r="M13" s="14">
        <v>5165</v>
      </c>
      <c r="N13" s="12">
        <f t="shared" si="2"/>
        <v>268732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34052</v>
      </c>
      <c r="C14" s="14">
        <v>21471</v>
      </c>
      <c r="D14" s="14">
        <v>31107</v>
      </c>
      <c r="E14" s="14">
        <v>4430</v>
      </c>
      <c r="F14" s="14">
        <v>23776</v>
      </c>
      <c r="G14" s="14">
        <v>32966</v>
      </c>
      <c r="H14" s="14">
        <v>27427</v>
      </c>
      <c r="I14" s="14">
        <v>32424</v>
      </c>
      <c r="J14" s="14">
        <v>23307</v>
      </c>
      <c r="K14" s="14">
        <v>31467</v>
      </c>
      <c r="L14" s="14">
        <v>11366</v>
      </c>
      <c r="M14" s="14">
        <v>6747</v>
      </c>
      <c r="N14" s="12">
        <f t="shared" si="2"/>
        <v>280540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1014</v>
      </c>
      <c r="C15" s="14">
        <v>1095</v>
      </c>
      <c r="D15" s="14">
        <v>803</v>
      </c>
      <c r="E15" s="14">
        <v>195</v>
      </c>
      <c r="F15" s="14">
        <v>882</v>
      </c>
      <c r="G15" s="14">
        <v>1769</v>
      </c>
      <c r="H15" s="14">
        <v>1098</v>
      </c>
      <c r="I15" s="14">
        <v>817</v>
      </c>
      <c r="J15" s="14">
        <v>845</v>
      </c>
      <c r="K15" s="14">
        <v>790</v>
      </c>
      <c r="L15" s="14">
        <v>424</v>
      </c>
      <c r="M15" s="14">
        <v>165</v>
      </c>
      <c r="N15" s="12">
        <f t="shared" si="2"/>
        <v>9897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16132</v>
      </c>
      <c r="C16" s="14">
        <f>C17+C18+C19</f>
        <v>9800</v>
      </c>
      <c r="D16" s="14">
        <f>D17+D18+D19</f>
        <v>12428</v>
      </c>
      <c r="E16" s="14">
        <f>E17+E18+E19</f>
        <v>1898</v>
      </c>
      <c r="F16" s="14">
        <f aca="true" t="shared" si="5" ref="F16:M16">F17+F18+F19</f>
        <v>10767</v>
      </c>
      <c r="G16" s="14">
        <f t="shared" si="5"/>
        <v>15087</v>
      </c>
      <c r="H16" s="14">
        <f t="shared" si="5"/>
        <v>12360</v>
      </c>
      <c r="I16" s="14">
        <f t="shared" si="5"/>
        <v>15660</v>
      </c>
      <c r="J16" s="14">
        <f t="shared" si="5"/>
        <v>10987</v>
      </c>
      <c r="K16" s="14">
        <f t="shared" si="5"/>
        <v>16600</v>
      </c>
      <c r="L16" s="14">
        <f t="shared" si="5"/>
        <v>4366</v>
      </c>
      <c r="M16" s="14">
        <f t="shared" si="5"/>
        <v>2236</v>
      </c>
      <c r="N16" s="12">
        <f t="shared" si="2"/>
        <v>128321</v>
      </c>
    </row>
    <row r="17" spans="1:25" ht="18.75" customHeight="1">
      <c r="A17" s="15" t="s">
        <v>16</v>
      </c>
      <c r="B17" s="14">
        <v>9034</v>
      </c>
      <c r="C17" s="14">
        <v>5755</v>
      </c>
      <c r="D17" s="14">
        <v>6191</v>
      </c>
      <c r="E17" s="14">
        <v>1068</v>
      </c>
      <c r="F17" s="14">
        <v>5730</v>
      </c>
      <c r="G17" s="14">
        <v>8078</v>
      </c>
      <c r="H17" s="14">
        <v>6946</v>
      </c>
      <c r="I17" s="14">
        <v>8646</v>
      </c>
      <c r="J17" s="14">
        <v>5788</v>
      </c>
      <c r="K17" s="14">
        <v>8637</v>
      </c>
      <c r="L17" s="14">
        <v>2199</v>
      </c>
      <c r="M17" s="14">
        <v>1041</v>
      </c>
      <c r="N17" s="12">
        <f t="shared" si="2"/>
        <v>69113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6696</v>
      </c>
      <c r="C18" s="14">
        <v>3715</v>
      </c>
      <c r="D18" s="14">
        <v>5978</v>
      </c>
      <c r="E18" s="14">
        <v>780</v>
      </c>
      <c r="F18" s="14">
        <v>4726</v>
      </c>
      <c r="G18" s="14">
        <v>6368</v>
      </c>
      <c r="H18" s="14">
        <v>4988</v>
      </c>
      <c r="I18" s="14">
        <v>6793</v>
      </c>
      <c r="J18" s="14">
        <v>4910</v>
      </c>
      <c r="K18" s="14">
        <v>7724</v>
      </c>
      <c r="L18" s="14">
        <v>2071</v>
      </c>
      <c r="M18" s="14">
        <v>1155</v>
      </c>
      <c r="N18" s="12">
        <f t="shared" si="2"/>
        <v>55904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402</v>
      </c>
      <c r="C19" s="14">
        <v>330</v>
      </c>
      <c r="D19" s="14">
        <v>259</v>
      </c>
      <c r="E19" s="14">
        <v>50</v>
      </c>
      <c r="F19" s="14">
        <v>311</v>
      </c>
      <c r="G19" s="14">
        <v>641</v>
      </c>
      <c r="H19" s="14">
        <v>426</v>
      </c>
      <c r="I19" s="14">
        <v>221</v>
      </c>
      <c r="J19" s="14">
        <v>289</v>
      </c>
      <c r="K19" s="14">
        <v>239</v>
      </c>
      <c r="L19" s="14">
        <v>96</v>
      </c>
      <c r="M19" s="14">
        <v>40</v>
      </c>
      <c r="N19" s="12">
        <f t="shared" si="2"/>
        <v>3304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48071</v>
      </c>
      <c r="C20" s="18">
        <f>C21+C22+C23</f>
        <v>28380</v>
      </c>
      <c r="D20" s="18">
        <f>D21+D22+D23</f>
        <v>33914</v>
      </c>
      <c r="E20" s="18">
        <f>E21+E22+E23</f>
        <v>5328</v>
      </c>
      <c r="F20" s="18">
        <f aca="true" t="shared" si="6" ref="F20:M20">F21+F22+F23</f>
        <v>28459</v>
      </c>
      <c r="G20" s="18">
        <f t="shared" si="6"/>
        <v>38427</v>
      </c>
      <c r="H20" s="18">
        <f t="shared" si="6"/>
        <v>36510</v>
      </c>
      <c r="I20" s="18">
        <f t="shared" si="6"/>
        <v>44890</v>
      </c>
      <c r="J20" s="18">
        <f t="shared" si="6"/>
        <v>27906</v>
      </c>
      <c r="K20" s="18">
        <f t="shared" si="6"/>
        <v>47513</v>
      </c>
      <c r="L20" s="18">
        <f t="shared" si="6"/>
        <v>13888</v>
      </c>
      <c r="M20" s="18">
        <f t="shared" si="6"/>
        <v>7131</v>
      </c>
      <c r="N20" s="12">
        <f aca="true" t="shared" si="7" ref="N20:N26">SUM(B20:M20)</f>
        <v>360417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25917</v>
      </c>
      <c r="C21" s="14">
        <v>17354</v>
      </c>
      <c r="D21" s="14">
        <v>17792</v>
      </c>
      <c r="E21" s="14">
        <v>2976</v>
      </c>
      <c r="F21" s="14">
        <v>16034</v>
      </c>
      <c r="G21" s="14">
        <v>21610</v>
      </c>
      <c r="H21" s="14">
        <v>21706</v>
      </c>
      <c r="I21" s="14">
        <v>25189</v>
      </c>
      <c r="J21" s="14">
        <v>15309</v>
      </c>
      <c r="K21" s="14">
        <v>23985</v>
      </c>
      <c r="L21" s="14">
        <v>7332</v>
      </c>
      <c r="M21" s="14">
        <v>3619</v>
      </c>
      <c r="N21" s="12">
        <f t="shared" si="7"/>
        <v>198823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21617</v>
      </c>
      <c r="C22" s="14">
        <v>10575</v>
      </c>
      <c r="D22" s="14">
        <v>15814</v>
      </c>
      <c r="E22" s="14">
        <v>2269</v>
      </c>
      <c r="F22" s="14">
        <v>12086</v>
      </c>
      <c r="G22" s="14">
        <v>16203</v>
      </c>
      <c r="H22" s="14">
        <v>14383</v>
      </c>
      <c r="I22" s="14">
        <v>19313</v>
      </c>
      <c r="J22" s="14">
        <v>12207</v>
      </c>
      <c r="K22" s="14">
        <v>23090</v>
      </c>
      <c r="L22" s="14">
        <v>6394</v>
      </c>
      <c r="M22" s="14">
        <v>3438</v>
      </c>
      <c r="N22" s="12">
        <f t="shared" si="7"/>
        <v>157389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537</v>
      </c>
      <c r="C23" s="14">
        <v>451</v>
      </c>
      <c r="D23" s="14">
        <v>308</v>
      </c>
      <c r="E23" s="14">
        <v>83</v>
      </c>
      <c r="F23" s="14">
        <v>339</v>
      </c>
      <c r="G23" s="14">
        <v>614</v>
      </c>
      <c r="H23" s="14">
        <v>421</v>
      </c>
      <c r="I23" s="14">
        <v>388</v>
      </c>
      <c r="J23" s="14">
        <v>390</v>
      </c>
      <c r="K23" s="14">
        <v>438</v>
      </c>
      <c r="L23" s="14">
        <v>162</v>
      </c>
      <c r="M23" s="14">
        <v>74</v>
      </c>
      <c r="N23" s="12">
        <f t="shared" si="7"/>
        <v>4205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77370</v>
      </c>
      <c r="C24" s="14">
        <f>C25+C26</f>
        <v>51856</v>
      </c>
      <c r="D24" s="14">
        <f>D25+D26</f>
        <v>58379</v>
      </c>
      <c r="E24" s="14">
        <f>E25+E26</f>
        <v>10206</v>
      </c>
      <c r="F24" s="14">
        <f aca="true" t="shared" si="8" ref="F24:M24">F25+F26</f>
        <v>54677</v>
      </c>
      <c r="G24" s="14">
        <f t="shared" si="8"/>
        <v>74836</v>
      </c>
      <c r="H24" s="14">
        <f t="shared" si="8"/>
        <v>60685</v>
      </c>
      <c r="I24" s="14">
        <f t="shared" si="8"/>
        <v>57332</v>
      </c>
      <c r="J24" s="14">
        <f t="shared" si="8"/>
        <v>44911</v>
      </c>
      <c r="K24" s="14">
        <f t="shared" si="8"/>
        <v>49447</v>
      </c>
      <c r="L24" s="14">
        <f t="shared" si="8"/>
        <v>14017</v>
      </c>
      <c r="M24" s="14">
        <f t="shared" si="8"/>
        <v>6459</v>
      </c>
      <c r="N24" s="12">
        <f t="shared" si="7"/>
        <v>560175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37907</v>
      </c>
      <c r="C25" s="14">
        <v>28621</v>
      </c>
      <c r="D25" s="14">
        <v>32291</v>
      </c>
      <c r="E25" s="14">
        <v>5832</v>
      </c>
      <c r="F25" s="14">
        <v>30419</v>
      </c>
      <c r="G25" s="14">
        <v>41993</v>
      </c>
      <c r="H25" s="14">
        <v>35576</v>
      </c>
      <c r="I25" s="14">
        <v>27379</v>
      </c>
      <c r="J25" s="14">
        <v>25162</v>
      </c>
      <c r="K25" s="14">
        <v>24753</v>
      </c>
      <c r="L25" s="14">
        <v>7190</v>
      </c>
      <c r="M25" s="14">
        <v>3127</v>
      </c>
      <c r="N25" s="12">
        <f t="shared" si="7"/>
        <v>300250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39463</v>
      </c>
      <c r="C26" s="14">
        <v>23235</v>
      </c>
      <c r="D26" s="14">
        <v>26088</v>
      </c>
      <c r="E26" s="14">
        <v>4374</v>
      </c>
      <c r="F26" s="14">
        <v>24258</v>
      </c>
      <c r="G26" s="14">
        <v>32843</v>
      </c>
      <c r="H26" s="14">
        <v>25109</v>
      </c>
      <c r="I26" s="14">
        <v>29953</v>
      </c>
      <c r="J26" s="14">
        <v>19749</v>
      </c>
      <c r="K26" s="14">
        <v>24694</v>
      </c>
      <c r="L26" s="14">
        <v>6827</v>
      </c>
      <c r="M26" s="14">
        <v>3332</v>
      </c>
      <c r="N26" s="12">
        <f t="shared" si="7"/>
        <v>259925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51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52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53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54</v>
      </c>
      <c r="B36" s="60">
        <f>B37+B38+B39+B40</f>
        <v>451409.43354288</v>
      </c>
      <c r="C36" s="60">
        <f aca="true" t="shared" si="11" ref="C36:M36">C37+C38+C39+C40</f>
        <v>292503.48211499996</v>
      </c>
      <c r="D36" s="60">
        <f t="shared" si="11"/>
        <v>331205.72481360007</v>
      </c>
      <c r="E36" s="60">
        <f t="shared" si="11"/>
        <v>69670.70562719999</v>
      </c>
      <c r="F36" s="60">
        <f t="shared" si="11"/>
        <v>318987.99031235004</v>
      </c>
      <c r="G36" s="60">
        <f t="shared" si="11"/>
        <v>356000.6692</v>
      </c>
      <c r="H36" s="60">
        <f t="shared" si="11"/>
        <v>361781.47799999994</v>
      </c>
      <c r="I36" s="60">
        <f t="shared" si="11"/>
        <v>370287.52716379997</v>
      </c>
      <c r="J36" s="60">
        <f t="shared" si="11"/>
        <v>304374.08614890004</v>
      </c>
      <c r="K36" s="60">
        <f t="shared" si="11"/>
        <v>377044.96853936</v>
      </c>
      <c r="L36" s="60">
        <f t="shared" si="11"/>
        <v>142754.07259690002</v>
      </c>
      <c r="M36" s="60">
        <f t="shared" si="11"/>
        <v>73186.89280448</v>
      </c>
      <c r="N36" s="60">
        <f>N37+N38+N39+N40</f>
        <v>3449207.0308644706</v>
      </c>
    </row>
    <row r="37" spans="1:14" ht="18.75" customHeight="1">
      <c r="A37" s="57" t="s">
        <v>55</v>
      </c>
      <c r="B37" s="54">
        <f aca="true" t="shared" si="12" ref="B37:M37">B29*B7</f>
        <v>449524.6176</v>
      </c>
      <c r="C37" s="54">
        <f t="shared" si="12"/>
        <v>290982.17199999996</v>
      </c>
      <c r="D37" s="54">
        <f t="shared" si="12"/>
        <v>319898.4256</v>
      </c>
      <c r="E37" s="54">
        <f t="shared" si="12"/>
        <v>69196.9058</v>
      </c>
      <c r="F37" s="54">
        <f t="shared" si="12"/>
        <v>317780.07300000003</v>
      </c>
      <c r="G37" s="54">
        <f t="shared" si="12"/>
        <v>354414.08900000004</v>
      </c>
      <c r="H37" s="54">
        <f t="shared" si="12"/>
        <v>359908.82999999996</v>
      </c>
      <c r="I37" s="54">
        <f t="shared" si="12"/>
        <v>368833.8636</v>
      </c>
      <c r="J37" s="54">
        <f t="shared" si="12"/>
        <v>303148.10370000004</v>
      </c>
      <c r="K37" s="54">
        <f t="shared" si="12"/>
        <v>375578.4659</v>
      </c>
      <c r="L37" s="54">
        <f t="shared" si="12"/>
        <v>141909.037</v>
      </c>
      <c r="M37" s="54">
        <f t="shared" si="12"/>
        <v>72689.2019</v>
      </c>
      <c r="N37" s="56">
        <f>SUM(B37:M37)</f>
        <v>3423863.7851000004</v>
      </c>
    </row>
    <row r="38" spans="1:14" ht="18.75" customHeight="1">
      <c r="A38" s="57" t="s">
        <v>56</v>
      </c>
      <c r="B38" s="54">
        <f aca="true" t="shared" si="13" ref="B38:M38">B30*B7</f>
        <v>-1372.26405712</v>
      </c>
      <c r="C38" s="54">
        <f t="shared" si="13"/>
        <v>-871.209885</v>
      </c>
      <c r="D38" s="54">
        <f t="shared" si="13"/>
        <v>-978.3007864</v>
      </c>
      <c r="E38" s="54">
        <f t="shared" si="13"/>
        <v>-172.4801728</v>
      </c>
      <c r="F38" s="54">
        <f t="shared" si="13"/>
        <v>-953.48268765</v>
      </c>
      <c r="G38" s="54">
        <f t="shared" si="13"/>
        <v>-1075.5798</v>
      </c>
      <c r="H38" s="54">
        <f t="shared" si="13"/>
        <v>-1024.912</v>
      </c>
      <c r="I38" s="54">
        <f t="shared" si="13"/>
        <v>-1092.9364362000001</v>
      </c>
      <c r="J38" s="54">
        <f t="shared" si="13"/>
        <v>-892.6175511</v>
      </c>
      <c r="K38" s="54">
        <f t="shared" si="13"/>
        <v>-1135.73736064</v>
      </c>
      <c r="L38" s="54">
        <f t="shared" si="13"/>
        <v>-426.1244031</v>
      </c>
      <c r="M38" s="54">
        <f t="shared" si="13"/>
        <v>-221.34909552000002</v>
      </c>
      <c r="N38" s="25">
        <f>SUM(B38:M38)</f>
        <v>-10216.99423553</v>
      </c>
    </row>
    <row r="39" spans="1:14" ht="18.75" customHeight="1">
      <c r="A39" s="57" t="s">
        <v>57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58</v>
      </c>
      <c r="B40" s="54">
        <v>0</v>
      </c>
      <c r="C40" s="54">
        <v>0</v>
      </c>
      <c r="D40" s="54">
        <v>10124.2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59</v>
      </c>
      <c r="B42" s="25">
        <f>+B43+B46+B54+B55</f>
        <v>-49852.2</v>
      </c>
      <c r="C42" s="25">
        <f aca="true" t="shared" si="15" ref="C42:M42">+C43+C46+C54+C55</f>
        <v>-47002.2</v>
      </c>
      <c r="D42" s="25">
        <f t="shared" si="15"/>
        <v>-39713.8</v>
      </c>
      <c r="E42" s="25">
        <f t="shared" si="15"/>
        <v>-3591</v>
      </c>
      <c r="F42" s="25">
        <f t="shared" si="15"/>
        <v>-31961.8</v>
      </c>
      <c r="G42" s="25">
        <f t="shared" si="15"/>
        <v>-54723.8</v>
      </c>
      <c r="H42" s="25">
        <f t="shared" si="15"/>
        <v>-59838.6</v>
      </c>
      <c r="I42" s="25">
        <f t="shared" si="15"/>
        <v>-33459</v>
      </c>
      <c r="J42" s="25">
        <f t="shared" si="15"/>
        <v>-42240.8</v>
      </c>
      <c r="K42" s="25">
        <f t="shared" si="15"/>
        <v>-36084.8</v>
      </c>
      <c r="L42" s="25">
        <f t="shared" si="15"/>
        <v>-16868.2</v>
      </c>
      <c r="M42" s="25">
        <f t="shared" si="15"/>
        <v>-8854</v>
      </c>
      <c r="N42" s="25">
        <f>+N43+N46+N54+N55</f>
        <v>-424190.19999999995</v>
      </c>
    </row>
    <row r="43" spans="1:14" ht="18.75" customHeight="1">
      <c r="A43" s="17" t="s">
        <v>60</v>
      </c>
      <c r="B43" s="26">
        <f>B44+B45</f>
        <v>-49852.2</v>
      </c>
      <c r="C43" s="26">
        <f>C44+C45</f>
        <v>-47002.2</v>
      </c>
      <c r="D43" s="26">
        <f>D44+D45</f>
        <v>-39713.8</v>
      </c>
      <c r="E43" s="26">
        <f>E44+E45</f>
        <v>-3591</v>
      </c>
      <c r="F43" s="26">
        <f aca="true" t="shared" si="16" ref="F43:M43">F44+F45</f>
        <v>-31961.8</v>
      </c>
      <c r="G43" s="26">
        <f t="shared" si="16"/>
        <v>-54723.8</v>
      </c>
      <c r="H43" s="26">
        <f t="shared" si="16"/>
        <v>-59838.6</v>
      </c>
      <c r="I43" s="26">
        <f t="shared" si="16"/>
        <v>-33459</v>
      </c>
      <c r="J43" s="26">
        <f t="shared" si="16"/>
        <v>-42240.8</v>
      </c>
      <c r="K43" s="26">
        <f t="shared" si="16"/>
        <v>-36084.8</v>
      </c>
      <c r="L43" s="26">
        <f t="shared" si="16"/>
        <v>-16868.2</v>
      </c>
      <c r="M43" s="26">
        <f t="shared" si="16"/>
        <v>-8854</v>
      </c>
      <c r="N43" s="25">
        <f aca="true" t="shared" si="17" ref="N43:N55">SUM(B43:M43)</f>
        <v>-424190.19999999995</v>
      </c>
    </row>
    <row r="44" spans="1:25" ht="18.75" customHeight="1">
      <c r="A44" s="13" t="s">
        <v>61</v>
      </c>
      <c r="B44" s="20">
        <f>ROUND(-B9*$D$3,2)</f>
        <v>-49852.2</v>
      </c>
      <c r="C44" s="20">
        <f>ROUND(-C9*$D$3,2)</f>
        <v>-47002.2</v>
      </c>
      <c r="D44" s="20">
        <f>ROUND(-D9*$D$3,2)</f>
        <v>-39713.8</v>
      </c>
      <c r="E44" s="20">
        <f>ROUND(-E9*$D$3,2)</f>
        <v>-3591</v>
      </c>
      <c r="F44" s="20">
        <f aca="true" t="shared" si="18" ref="F44:M44">ROUND(-F9*$D$3,2)</f>
        <v>-31961.8</v>
      </c>
      <c r="G44" s="20">
        <f t="shared" si="18"/>
        <v>-54723.8</v>
      </c>
      <c r="H44" s="20">
        <f t="shared" si="18"/>
        <v>-59838.6</v>
      </c>
      <c r="I44" s="20">
        <f t="shared" si="18"/>
        <v>-33459</v>
      </c>
      <c r="J44" s="20">
        <f t="shared" si="18"/>
        <v>-42240.8</v>
      </c>
      <c r="K44" s="20">
        <f t="shared" si="18"/>
        <v>-36084.8</v>
      </c>
      <c r="L44" s="20">
        <f t="shared" si="18"/>
        <v>-16868.2</v>
      </c>
      <c r="M44" s="20">
        <f t="shared" si="18"/>
        <v>-8854</v>
      </c>
      <c r="N44" s="46">
        <f t="shared" si="17"/>
        <v>-424190.19999999995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73</v>
      </c>
      <c r="B57" s="29">
        <f aca="true" t="shared" si="21" ref="B57:M57">+B36+B42</f>
        <v>401557.23354288</v>
      </c>
      <c r="C57" s="29">
        <f t="shared" si="21"/>
        <v>245501.28211499995</v>
      </c>
      <c r="D57" s="29">
        <f t="shared" si="21"/>
        <v>291491.9248136001</v>
      </c>
      <c r="E57" s="29">
        <f t="shared" si="21"/>
        <v>66079.70562719999</v>
      </c>
      <c r="F57" s="29">
        <f t="shared" si="21"/>
        <v>287026.19031235005</v>
      </c>
      <c r="G57" s="29">
        <f t="shared" si="21"/>
        <v>301276.8692</v>
      </c>
      <c r="H57" s="29">
        <f t="shared" si="21"/>
        <v>301942.87799999997</v>
      </c>
      <c r="I57" s="29">
        <f t="shared" si="21"/>
        <v>336828.52716379997</v>
      </c>
      <c r="J57" s="29">
        <f t="shared" si="21"/>
        <v>262133.28614890005</v>
      </c>
      <c r="K57" s="29">
        <f t="shared" si="21"/>
        <v>340960.16853936</v>
      </c>
      <c r="L57" s="29">
        <f t="shared" si="21"/>
        <v>125885.87259690002</v>
      </c>
      <c r="M57" s="29">
        <f t="shared" si="21"/>
        <v>64332.89280448</v>
      </c>
      <c r="N57" s="29">
        <f>SUM(B57:M57)</f>
        <v>3025016.8308644705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401557.23</v>
      </c>
      <c r="C60" s="36">
        <f aca="true" t="shared" si="22" ref="C60:M60">SUM(C61:C74)</f>
        <v>245501.28000000003</v>
      </c>
      <c r="D60" s="36">
        <f t="shared" si="22"/>
        <v>291491.93</v>
      </c>
      <c r="E60" s="36">
        <f t="shared" si="22"/>
        <v>66079.71</v>
      </c>
      <c r="F60" s="36">
        <f t="shared" si="22"/>
        <v>287026.19</v>
      </c>
      <c r="G60" s="36">
        <f t="shared" si="22"/>
        <v>301276.87</v>
      </c>
      <c r="H60" s="36">
        <f t="shared" si="22"/>
        <v>301942.87</v>
      </c>
      <c r="I60" s="36">
        <f t="shared" si="22"/>
        <v>336828.53</v>
      </c>
      <c r="J60" s="36">
        <f t="shared" si="22"/>
        <v>262133.28</v>
      </c>
      <c r="K60" s="36">
        <f t="shared" si="22"/>
        <v>340960.17</v>
      </c>
      <c r="L60" s="36">
        <f t="shared" si="22"/>
        <v>125885.88</v>
      </c>
      <c r="M60" s="36">
        <f t="shared" si="22"/>
        <v>64332.89</v>
      </c>
      <c r="N60" s="29">
        <f>SUM(N61:N74)</f>
        <v>3025016.83</v>
      </c>
    </row>
    <row r="61" spans="1:15" ht="18.75" customHeight="1">
      <c r="A61" s="17" t="s">
        <v>75</v>
      </c>
      <c r="B61" s="36">
        <v>74723.01</v>
      </c>
      <c r="C61" s="36">
        <v>71211.02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145934.03</v>
      </c>
      <c r="O61"/>
    </row>
    <row r="62" spans="1:15" ht="18.75" customHeight="1">
      <c r="A62" s="17" t="s">
        <v>76</v>
      </c>
      <c r="B62" s="36">
        <v>326834.22</v>
      </c>
      <c r="C62" s="36">
        <v>174290.26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501124.48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291491.93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291491.93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66079.71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66079.71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287026.19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287026.19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301276.87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301276.87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236463.59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236463.59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65479.28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65479.28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336828.53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336828.53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262133.28</v>
      </c>
      <c r="K70" s="35">
        <v>0</v>
      </c>
      <c r="L70" s="35">
        <v>0</v>
      </c>
      <c r="M70" s="35">
        <v>0</v>
      </c>
      <c r="N70" s="29">
        <f t="shared" si="23"/>
        <v>262133.28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340960.17</v>
      </c>
      <c r="L71" s="35">
        <v>0</v>
      </c>
      <c r="M71" s="61"/>
      <c r="N71" s="26">
        <f t="shared" si="23"/>
        <v>340960.17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125885.88</v>
      </c>
      <c r="M72" s="35">
        <v>0</v>
      </c>
      <c r="N72" s="29">
        <f t="shared" si="23"/>
        <v>125885.88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64332.89</v>
      </c>
      <c r="N73" s="26">
        <f t="shared" si="23"/>
        <v>64332.89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4">
        <v>2.30121752986933</v>
      </c>
      <c r="C78" s="44">
        <v>2.254323571332527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90</v>
      </c>
      <c r="B79" s="44">
        <v>1.9870187379231274</v>
      </c>
      <c r="C79" s="44">
        <v>1.875827767540114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91</v>
      </c>
      <c r="B80" s="44">
        <v>0</v>
      </c>
      <c r="C80" s="44">
        <v>0</v>
      </c>
      <c r="D80" s="22">
        <f>(D$37+D$38+D$39)/D$7</f>
        <v>1.8215117818689301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92</v>
      </c>
      <c r="B81" s="44">
        <v>0</v>
      </c>
      <c r="C81" s="44">
        <v>0</v>
      </c>
      <c r="D81" s="44">
        <v>0</v>
      </c>
      <c r="E81" s="22">
        <f>(E$37+E$38+E$39)/E$7</f>
        <v>2.537355438385898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93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2.127054554084232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94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1.6880229741391573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95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1.9865718589843138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96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1.943031855326145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97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1.927165608401122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2.1706430909971974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2.0749705220892514</v>
      </c>
      <c r="L88" s="44">
        <v>0</v>
      </c>
      <c r="M88" s="44">
        <v>0</v>
      </c>
      <c r="N88" s="26"/>
      <c r="W88"/>
    </row>
    <row r="89" spans="1:24" ht="18.75" customHeight="1">
      <c r="A89" s="17" t="s">
        <v>100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2.468512408730763</v>
      </c>
      <c r="M89" s="44">
        <v>0</v>
      </c>
      <c r="N89" s="62"/>
      <c r="X89"/>
    </row>
    <row r="90" spans="1:25" ht="18.75" customHeight="1">
      <c r="A90" s="34" t="s">
        <v>101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2.4207618431673996</v>
      </c>
      <c r="N90" s="50"/>
      <c r="Y90"/>
    </row>
    <row r="91" ht="21" customHeight="1">
      <c r="A91" s="40" t="s">
        <v>45</v>
      </c>
    </row>
    <row r="94" ht="14.25">
      <c r="B94" s="66"/>
    </row>
    <row r="95" spans="2:8" ht="14.25">
      <c r="B95" s="66"/>
      <c r="H95" s="41"/>
    </row>
    <row r="96" ht="14.25">
      <c r="B96" s="66"/>
    </row>
    <row r="97" spans="2:11" ht="14.25">
      <c r="B97" s="66"/>
      <c r="H97" s="42"/>
      <c r="I97" s="43"/>
      <c r="J97" s="43"/>
      <c r="K97" s="43"/>
    </row>
    <row r="98" ht="14.25">
      <c r="B98" s="66"/>
    </row>
    <row r="99" ht="14.25">
      <c r="B99" s="66"/>
    </row>
    <row r="100" ht="14.25">
      <c r="B100" s="66"/>
    </row>
    <row r="101" ht="14.25">
      <c r="B101" s="66"/>
    </row>
    <row r="102" ht="14.25">
      <c r="B102" s="66"/>
    </row>
    <row r="103" ht="14.25">
      <c r="B103" s="66"/>
    </row>
    <row r="104" ht="14.25">
      <c r="B104" s="66"/>
    </row>
    <row r="105" ht="14.25">
      <c r="B105" s="66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2016-11-11T13:59:22Z</dcterms:modified>
  <cp:category/>
  <cp:version/>
  <cp:contentType/>
  <cp:contentStatus/>
</cp:coreProperties>
</file>