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CONCESSÃO'!$A$1:$K$130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<sst xmlns="http://schemas.openxmlformats.org/spreadsheetml/2006/main" count="134" uniqueCount="134">
  <si>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</si>
  <si>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</si>
  <si>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</si>
  <si>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</si>
  <si>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</si>
  <si>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</si>
  <si>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</si>
  <si>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</si>
  <si>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</si>
  <si>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</si>
  <si>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</si>
  <si>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</si>
  <si>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</si>
  <si>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</si>
  <si>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</si>
  <si>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</si>
  <si>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</si>
  <si>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</si>
  <si>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</si>
  <si>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</si>
  <si>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</si>
  <si>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</si>
  <si>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</si>
  <si>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</si>
  <si>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</si>
  <si>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</si>
  <si>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</si>
  <si>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</si>
  <si>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</si>
  <si>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</si>
  <si>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</si>
  <si>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</si>
  <si>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</si>
  <si>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</si>
  <si>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</si>
  <si>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</si>
  <si>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</si>
  <si>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</si>
  <si>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</si>
  <si>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</si>
  <si>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</si>
  <si>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</si>
  <si>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</si>
  <si>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</si>
  <si>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</si>
  <si>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</si>
  <si>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</si>
  <si>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</si>
  <si>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</si>
  <si>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</si>
  <si>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</si>
  <si>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</si>
  <si>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</si>
  <si>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</si>
  <si>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</si>
  <si>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</si>
  <si>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</si>
  <si>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</si>
  <si>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</si>
  <si>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</si>
  <si>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</si>
  <si>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</si>
  <si>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</si>
  <si>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</si>
  <si>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</si>
  <si>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</si>
  <si>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</si>
  <si>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</si>
  <si>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</si>
  <si>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</si>
  <si>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</si>
  <si>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</si>
  <si>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</si>
  <si>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</si>
  <si>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</si>
  <si>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</si>
  <si>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</si>
  <si>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</si>
  <si>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</si>
  <si>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</si>
  <si>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</si>
  <si>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</si>
  <si>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</si>
  <si>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</si>
  <si>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</si>
  <si>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</si>
  <si>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</si>
  <si>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</si>
  <si>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</si>
  <si>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</si>
  <si>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</si>
  <si>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</si>
  <si>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</si>
  <si>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</si>
  <si>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</si>
  <si>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</si>
  <si>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</si>
  <si>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</si>
  <si>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</si>
  <si>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</si>
  <si>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</si>
  <si>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</si>
  <si>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</si>
  <si>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</si>
  <si>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</si>
  <si>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</si>
  <si>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</si>
  <si>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</si>
  <si>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</si>
  <si>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</si>
  <si>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</si>
  <si>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</si>
  <si>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</si>
  <si>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</si>
  <si>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</si>
  <si>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</si>
  <si>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</si>
  <si>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8.9. Consórcio Unisul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</si>
  <si>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</si>
  <si>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</si>
  <si>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</si>
  <si>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</si>
  <si>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</si>
  <si>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</si>
  <si>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</si>
  <si>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</si>
  <si>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</si>
  <si>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 xml:space="preserve">6.3. Revisão de Remuneração pelo Transporte Coletivo 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</si>
  <si>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</si>
  <si>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</si>
  <si>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</si>
  <si>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</si>
  <si>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</si>
  <si>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OPERAÇÃO 03/10/16 - VENCIMENTO 14/10/16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</si>
</sst>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84" fontId="32" fillId="0" borderId="4" xfId="53" applyNumberFormat="1" applyFont="1" applyFill="1" applyBorder="1" applyAlignment="1">
      <alignment horizontal="center" vertical="center"/>
    </xf>
    <xf numFmtId="173" fontId="32" fillId="35" borderId="4" xfId="46" applyNumberFormat="1" applyFont="1" applyFill="1" applyBorder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4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6" t="s">
        <v>79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ht="21">
      <c r="A2" s="77" t="s">
        <v>133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 ht="15.75">
      <c r="A3" s="4"/>
      <c r="B3" s="5"/>
      <c r="C3" s="4" t="s">
        <v>14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8" t="s">
        <v>15</v>
      </c>
      <c r="B4" s="80" t="s">
        <v>93</v>
      </c>
      <c r="C4" s="81"/>
      <c r="D4" s="81"/>
      <c r="E4" s="81"/>
      <c r="F4" s="81"/>
      <c r="G4" s="81"/>
      <c r="H4" s="81"/>
      <c r="I4" s="81"/>
      <c r="J4" s="82"/>
      <c r="K4" s="79" t="s">
        <v>16</v>
      </c>
    </row>
    <row r="5" spans="1:11" ht="38.25">
      <c r="A5" s="78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83" t="s">
        <v>92</v>
      </c>
      <c r="J5" s="83" t="s">
        <v>91</v>
      </c>
      <c r="K5" s="78"/>
    </row>
    <row r="6" spans="1:11" ht="18.75" customHeight="1">
      <c r="A6" s="78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4"/>
      <c r="J6" s="84"/>
      <c r="K6" s="78"/>
    </row>
    <row r="7" spans="1:12" ht="17.25" customHeight="1">
      <c r="A7" s="8" t="s">
        <v>28</v>
      </c>
      <c r="B7" s="9">
        <f aca="true" t="shared" si="0" ref="B7:K7">+B8+B20+B24+B27</f>
        <v>575266</v>
      </c>
      <c r="C7" s="9">
        <f t="shared" si="0"/>
        <v>726811</v>
      </c>
      <c r="D7" s="9">
        <f t="shared" si="0"/>
        <v>748811</v>
      </c>
      <c r="E7" s="9">
        <f t="shared" si="0"/>
        <v>510946</v>
      </c>
      <c r="F7" s="9">
        <f t="shared" si="0"/>
        <v>694198</v>
      </c>
      <c r="G7" s="9">
        <f t="shared" si="0"/>
        <v>1168897</v>
      </c>
      <c r="H7" s="9">
        <f t="shared" si="0"/>
        <v>544967</v>
      </c>
      <c r="I7" s="9">
        <f t="shared" si="0"/>
        <v>114297</v>
      </c>
      <c r="J7" s="9">
        <f t="shared" si="0"/>
        <v>311485</v>
      </c>
      <c r="K7" s="9">
        <f t="shared" si="0"/>
        <v>5395678</v>
      </c>
      <c r="L7" s="52"/>
    </row>
    <row r="8" spans="1:11" ht="17.25" customHeight="1">
      <c r="A8" s="10" t="s">
        <v>99</v>
      </c>
      <c r="B8" s="11">
        <f>B9+B12+B16</f>
        <v>279516</v>
      </c>
      <c r="C8" s="11">
        <f aca="true" t="shared" si="1" ref="C8:J8">C9+C12+C16</f>
        <v>363462</v>
      </c>
      <c r="D8" s="11">
        <f t="shared" si="1"/>
        <v>351476</v>
      </c>
      <c r="E8" s="11">
        <f t="shared" si="1"/>
        <v>256958</v>
      </c>
      <c r="F8" s="11">
        <f t="shared" si="1"/>
        <v>337122</v>
      </c>
      <c r="G8" s="11">
        <f t="shared" si="1"/>
        <v>570071</v>
      </c>
      <c r="H8" s="11">
        <f t="shared" si="1"/>
        <v>288876</v>
      </c>
      <c r="I8" s="11">
        <f t="shared" si="1"/>
        <v>50801</v>
      </c>
      <c r="J8" s="11">
        <f t="shared" si="1"/>
        <v>143483</v>
      </c>
      <c r="K8" s="11">
        <f>SUM(B8:J8)</f>
        <v>2641765</v>
      </c>
    </row>
    <row r="9" spans="1:11" ht="17.25" customHeight="1">
      <c r="A9" s="15" t="s">
        <v>17</v>
      </c>
      <c r="B9" s="13">
        <f>+B10+B11</f>
        <v>35706</v>
      </c>
      <c r="C9" s="13">
        <f aca="true" t="shared" si="2" ref="C9:J9">+C10+C11</f>
        <v>48836</v>
      </c>
      <c r="D9" s="13">
        <f t="shared" si="2"/>
        <v>42573</v>
      </c>
      <c r="E9" s="13">
        <f t="shared" si="2"/>
        <v>32307</v>
      </c>
      <c r="F9" s="13">
        <f t="shared" si="2"/>
        <v>38638</v>
      </c>
      <c r="G9" s="13">
        <f t="shared" si="2"/>
        <v>50274</v>
      </c>
      <c r="H9" s="13">
        <f t="shared" si="2"/>
        <v>44257</v>
      </c>
      <c r="I9" s="13">
        <f t="shared" si="2"/>
        <v>7432</v>
      </c>
      <c r="J9" s="13">
        <f t="shared" si="2"/>
        <v>16158</v>
      </c>
      <c r="K9" s="11">
        <f>SUM(B9:J9)</f>
        <v>316181</v>
      </c>
    </row>
    <row r="10" spans="1:11" ht="17.25" customHeight="1">
      <c r="A10" s="29" t="s">
        <v>18</v>
      </c>
      <c r="B10" s="13">
        <v>35706</v>
      </c>
      <c r="C10" s="13">
        <v>48836</v>
      </c>
      <c r="D10" s="13">
        <v>42573</v>
      </c>
      <c r="E10" s="13">
        <v>32307</v>
      </c>
      <c r="F10" s="13">
        <v>38638</v>
      </c>
      <c r="G10" s="13">
        <v>50274</v>
      </c>
      <c r="H10" s="13">
        <v>44257</v>
      </c>
      <c r="I10" s="13">
        <v>7432</v>
      </c>
      <c r="J10" s="13">
        <v>16158</v>
      </c>
      <c r="K10" s="11">
        <f>SUM(B10:J10)</f>
        <v>316181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29</v>
      </c>
      <c r="B12" s="17">
        <f aca="true" t="shared" si="3" ref="B12:J12">SUM(B13:B15)</f>
        <v>205175</v>
      </c>
      <c r="C12" s="17">
        <f t="shared" si="3"/>
        <v>268442</v>
      </c>
      <c r="D12" s="17">
        <f t="shared" si="3"/>
        <v>261975</v>
      </c>
      <c r="E12" s="17">
        <f t="shared" si="3"/>
        <v>190971</v>
      </c>
      <c r="F12" s="17">
        <f t="shared" si="3"/>
        <v>246796</v>
      </c>
      <c r="G12" s="17">
        <f t="shared" si="3"/>
        <v>427169</v>
      </c>
      <c r="H12" s="17">
        <f t="shared" si="3"/>
        <v>209561</v>
      </c>
      <c r="I12" s="17">
        <f t="shared" si="3"/>
        <v>36075</v>
      </c>
      <c r="J12" s="17">
        <f t="shared" si="3"/>
        <v>107742</v>
      </c>
      <c r="K12" s="11">
        <f aca="true" t="shared" si="4" ref="K12:K27">SUM(B12:J12)</f>
        <v>1953906</v>
      </c>
    </row>
    <row r="13" spans="1:13" ht="17.25" customHeight="1">
      <c r="A13" s="14" t="s">
        <v>20</v>
      </c>
      <c r="B13" s="13">
        <v>93730</v>
      </c>
      <c r="C13" s="13">
        <v>132741</v>
      </c>
      <c r="D13" s="13">
        <v>133216</v>
      </c>
      <c r="E13" s="13">
        <v>94364</v>
      </c>
      <c r="F13" s="13">
        <v>120373</v>
      </c>
      <c r="G13" s="13">
        <v>196624</v>
      </c>
      <c r="H13" s="13">
        <v>92509</v>
      </c>
      <c r="I13" s="13">
        <v>19509</v>
      </c>
      <c r="J13" s="13">
        <v>54068</v>
      </c>
      <c r="K13" s="11">
        <f t="shared" si="4"/>
        <v>937134</v>
      </c>
      <c r="L13" s="52"/>
      <c r="M13" s="53"/>
    </row>
    <row r="14" spans="1:12" ht="17.25" customHeight="1">
      <c r="A14" s="14" t="s">
        <v>21</v>
      </c>
      <c r="B14" s="13">
        <v>102375</v>
      </c>
      <c r="C14" s="13">
        <v>121756</v>
      </c>
      <c r="D14" s="13">
        <v>119067</v>
      </c>
      <c r="E14" s="13">
        <v>87702</v>
      </c>
      <c r="F14" s="13">
        <v>117008</v>
      </c>
      <c r="G14" s="13">
        <v>215807</v>
      </c>
      <c r="H14" s="13">
        <v>100804</v>
      </c>
      <c r="I14" s="13">
        <v>14295</v>
      </c>
      <c r="J14" s="13">
        <v>50441</v>
      </c>
      <c r="K14" s="11">
        <f t="shared" si="4"/>
        <v>929255</v>
      </c>
      <c r="L14" s="52"/>
    </row>
    <row r="15" spans="1:11" ht="17.25" customHeight="1">
      <c r="A15" s="14" t="s">
        <v>22</v>
      </c>
      <c r="B15" s="13">
        <v>9070</v>
      </c>
      <c r="C15" s="13">
        <v>13945</v>
      </c>
      <c r="D15" s="13">
        <v>9692</v>
      </c>
      <c r="E15" s="13">
        <v>8905</v>
      </c>
      <c r="F15" s="13">
        <v>9415</v>
      </c>
      <c r="G15" s="13">
        <v>14738</v>
      </c>
      <c r="H15" s="13">
        <v>16248</v>
      </c>
      <c r="I15" s="13">
        <v>2271</v>
      </c>
      <c r="J15" s="13">
        <v>3233</v>
      </c>
      <c r="K15" s="11">
        <f t="shared" si="4"/>
        <v>87517</v>
      </c>
    </row>
    <row r="16" spans="1:11" ht="17.25" customHeight="1">
      <c r="A16" s="15" t="s">
        <v>95</v>
      </c>
      <c r="B16" s="13">
        <f>B17+B18+B19</f>
        <v>38635</v>
      </c>
      <c r="C16" s="13">
        <f aca="true" t="shared" si="5" ref="C16:J16">C17+C18+C19</f>
        <v>46184</v>
      </c>
      <c r="D16" s="13">
        <f t="shared" si="5"/>
        <v>46928</v>
      </c>
      <c r="E16" s="13">
        <f t="shared" si="5"/>
        <v>33680</v>
      </c>
      <c r="F16" s="13">
        <f t="shared" si="5"/>
        <v>51688</v>
      </c>
      <c r="G16" s="13">
        <f t="shared" si="5"/>
        <v>92628</v>
      </c>
      <c r="H16" s="13">
        <f t="shared" si="5"/>
        <v>35058</v>
      </c>
      <c r="I16" s="13">
        <f t="shared" si="5"/>
        <v>7294</v>
      </c>
      <c r="J16" s="13">
        <f t="shared" si="5"/>
        <v>19583</v>
      </c>
      <c r="K16" s="11">
        <f t="shared" si="4"/>
        <v>371678</v>
      </c>
    </row>
    <row r="17" spans="1:11" ht="17.25" customHeight="1">
      <c r="A17" s="14" t="s">
        <v>96</v>
      </c>
      <c r="B17" s="13">
        <v>22057</v>
      </c>
      <c r="C17" s="13">
        <v>28720</v>
      </c>
      <c r="D17" s="13">
        <v>27376</v>
      </c>
      <c r="E17" s="13">
        <v>19871</v>
      </c>
      <c r="F17" s="13">
        <v>30432</v>
      </c>
      <c r="G17" s="13">
        <v>51793</v>
      </c>
      <c r="H17" s="13">
        <v>21374</v>
      </c>
      <c r="I17" s="13">
        <v>4588</v>
      </c>
      <c r="J17" s="13">
        <v>11311</v>
      </c>
      <c r="K17" s="11">
        <f t="shared" si="4"/>
        <v>217522</v>
      </c>
    </row>
    <row r="18" spans="1:11" ht="17.25" customHeight="1">
      <c r="A18" s="14" t="s">
        <v>97</v>
      </c>
      <c r="B18" s="13">
        <v>14505</v>
      </c>
      <c r="C18" s="13">
        <v>14596</v>
      </c>
      <c r="D18" s="13">
        <v>17702</v>
      </c>
      <c r="E18" s="13">
        <v>12176</v>
      </c>
      <c r="F18" s="13">
        <v>19267</v>
      </c>
      <c r="G18" s="13">
        <v>37442</v>
      </c>
      <c r="H18" s="13">
        <v>10703</v>
      </c>
      <c r="I18" s="13">
        <v>2304</v>
      </c>
      <c r="J18" s="13">
        <v>7552</v>
      </c>
      <c r="K18" s="11">
        <f t="shared" si="4"/>
        <v>136247</v>
      </c>
    </row>
    <row r="19" spans="1:11" ht="17.25" customHeight="1">
      <c r="A19" s="14" t="s">
        <v>98</v>
      </c>
      <c r="B19" s="13">
        <v>2073</v>
      </c>
      <c r="C19" s="13">
        <v>2868</v>
      </c>
      <c r="D19" s="13">
        <v>1850</v>
      </c>
      <c r="E19" s="13">
        <v>1633</v>
      </c>
      <c r="F19" s="13">
        <v>1989</v>
      </c>
      <c r="G19" s="13">
        <v>3393</v>
      </c>
      <c r="H19" s="13">
        <v>2981</v>
      </c>
      <c r="I19" s="13">
        <v>402</v>
      </c>
      <c r="J19" s="13">
        <v>720</v>
      </c>
      <c r="K19" s="11">
        <f t="shared" si="4"/>
        <v>17909</v>
      </c>
    </row>
    <row r="20" spans="1:11" ht="17.25" customHeight="1">
      <c r="A20" s="16" t="s">
        <v>23</v>
      </c>
      <c r="B20" s="11">
        <f>+B21+B22+B23</f>
        <v>145975</v>
      </c>
      <c r="C20" s="11">
        <f aca="true" t="shared" si="6" ref="C20:J20">+C21+C22+C23</f>
        <v>162753</v>
      </c>
      <c r="D20" s="11">
        <f t="shared" si="6"/>
        <v>184344</v>
      </c>
      <c r="E20" s="11">
        <f t="shared" si="6"/>
        <v>119874</v>
      </c>
      <c r="F20" s="11">
        <f t="shared" si="6"/>
        <v>185907</v>
      </c>
      <c r="G20" s="11">
        <f t="shared" si="6"/>
        <v>349931</v>
      </c>
      <c r="H20" s="11">
        <f t="shared" si="6"/>
        <v>127957</v>
      </c>
      <c r="I20" s="11">
        <f t="shared" si="6"/>
        <v>29127</v>
      </c>
      <c r="J20" s="11">
        <f t="shared" si="6"/>
        <v>72217</v>
      </c>
      <c r="K20" s="11">
        <f t="shared" si="4"/>
        <v>1378085</v>
      </c>
    </row>
    <row r="21" spans="1:12" ht="17.25" customHeight="1">
      <c r="A21" s="12" t="s">
        <v>24</v>
      </c>
      <c r="B21" s="13">
        <v>74223</v>
      </c>
      <c r="C21" s="13">
        <v>91979</v>
      </c>
      <c r="D21" s="13">
        <v>104913</v>
      </c>
      <c r="E21" s="13">
        <v>66753</v>
      </c>
      <c r="F21" s="13">
        <v>102568</v>
      </c>
      <c r="G21" s="13">
        <v>177876</v>
      </c>
      <c r="H21" s="13">
        <v>69278</v>
      </c>
      <c r="I21" s="13">
        <v>17690</v>
      </c>
      <c r="J21" s="13">
        <v>39731</v>
      </c>
      <c r="K21" s="11">
        <f t="shared" si="4"/>
        <v>745011</v>
      </c>
      <c r="L21" s="52"/>
    </row>
    <row r="22" spans="1:12" ht="17.25" customHeight="1">
      <c r="A22" s="12" t="s">
        <v>25</v>
      </c>
      <c r="B22" s="13">
        <v>67674</v>
      </c>
      <c r="C22" s="13">
        <v>65822</v>
      </c>
      <c r="D22" s="13">
        <v>75272</v>
      </c>
      <c r="E22" s="13">
        <v>50009</v>
      </c>
      <c r="F22" s="13">
        <v>79483</v>
      </c>
      <c r="G22" s="13">
        <v>164950</v>
      </c>
      <c r="H22" s="13">
        <v>53358</v>
      </c>
      <c r="I22" s="13">
        <v>10513</v>
      </c>
      <c r="J22" s="13">
        <v>31070</v>
      </c>
      <c r="K22" s="11">
        <f t="shared" si="4"/>
        <v>598151</v>
      </c>
      <c r="L22" s="52"/>
    </row>
    <row r="23" spans="1:11" ht="17.25" customHeight="1">
      <c r="A23" s="12" t="s">
        <v>26</v>
      </c>
      <c r="B23" s="13">
        <v>4078</v>
      </c>
      <c r="C23" s="13">
        <v>4952</v>
      </c>
      <c r="D23" s="13">
        <v>4159</v>
      </c>
      <c r="E23" s="13">
        <v>3112</v>
      </c>
      <c r="F23" s="13">
        <v>3856</v>
      </c>
      <c r="G23" s="13">
        <v>7105</v>
      </c>
      <c r="H23" s="13">
        <v>5321</v>
      </c>
      <c r="I23" s="13">
        <v>924</v>
      </c>
      <c r="J23" s="13">
        <v>1416</v>
      </c>
      <c r="K23" s="11">
        <f t="shared" si="4"/>
        <v>34923</v>
      </c>
    </row>
    <row r="24" spans="1:11" ht="17.25" customHeight="1">
      <c r="A24" s="16" t="s">
        <v>27</v>
      </c>
      <c r="B24" s="13">
        <f>+B25+B26</f>
        <v>149775</v>
      </c>
      <c r="C24" s="13">
        <f aca="true" t="shared" si="7" ref="C24:J24">+C25+C26</f>
        <v>200596</v>
      </c>
      <c r="D24" s="13">
        <f t="shared" si="7"/>
        <v>212991</v>
      </c>
      <c r="E24" s="13">
        <f t="shared" si="7"/>
        <v>134114</v>
      </c>
      <c r="F24" s="13">
        <f t="shared" si="7"/>
        <v>171169</v>
      </c>
      <c r="G24" s="13">
        <f t="shared" si="7"/>
        <v>248895</v>
      </c>
      <c r="H24" s="13">
        <f t="shared" si="7"/>
        <v>119714</v>
      </c>
      <c r="I24" s="13">
        <f t="shared" si="7"/>
        <v>34369</v>
      </c>
      <c r="J24" s="13">
        <f t="shared" si="7"/>
        <v>95785</v>
      </c>
      <c r="K24" s="11">
        <f t="shared" si="4"/>
        <v>1367408</v>
      </c>
    </row>
    <row r="25" spans="1:12" ht="17.25" customHeight="1">
      <c r="A25" s="12" t="s">
        <v>131</v>
      </c>
      <c r="B25" s="13">
        <v>60614</v>
      </c>
      <c r="C25" s="13">
        <v>92676</v>
      </c>
      <c r="D25" s="13">
        <v>103869</v>
      </c>
      <c r="E25" s="13">
        <v>63639</v>
      </c>
      <c r="F25" s="13">
        <v>77120</v>
      </c>
      <c r="G25" s="13">
        <v>105239</v>
      </c>
      <c r="H25" s="13">
        <v>50774</v>
      </c>
      <c r="I25" s="13">
        <v>18983</v>
      </c>
      <c r="J25" s="13">
        <v>44590</v>
      </c>
      <c r="K25" s="11">
        <f t="shared" si="4"/>
        <v>617504</v>
      </c>
      <c r="L25" s="52"/>
    </row>
    <row r="26" spans="1:12" ht="17.25" customHeight="1">
      <c r="A26" s="12" t="s">
        <v>132</v>
      </c>
      <c r="B26" s="13">
        <v>89161</v>
      </c>
      <c r="C26" s="13">
        <v>107920</v>
      </c>
      <c r="D26" s="13">
        <v>109122</v>
      </c>
      <c r="E26" s="13">
        <v>70475</v>
      </c>
      <c r="F26" s="13">
        <v>94049</v>
      </c>
      <c r="G26" s="13">
        <v>143656</v>
      </c>
      <c r="H26" s="13">
        <v>68940</v>
      </c>
      <c r="I26" s="13">
        <v>15386</v>
      </c>
      <c r="J26" s="13">
        <v>51195</v>
      </c>
      <c r="K26" s="11">
        <f t="shared" si="4"/>
        <v>749904</v>
      </c>
      <c r="L26" s="52"/>
    </row>
    <row r="27" spans="1:11" ht="34.5" customHeight="1">
      <c r="A27" s="30" t="s">
        <v>30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8420</v>
      </c>
      <c r="I27" s="11">
        <v>0</v>
      </c>
      <c r="J27" s="11">
        <v>0</v>
      </c>
      <c r="K27" s="11">
        <f t="shared" si="4"/>
        <v>8420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31</v>
      </c>
      <c r="B29" s="59">
        <f>SUM(B30:B33)</f>
        <v>2.7736</v>
      </c>
      <c r="C29" s="59">
        <f aca="true" t="shared" si="8" ref="C29:J29">SUM(C30:C33)</f>
        <v>3.10359418</v>
      </c>
      <c r="D29" s="59">
        <f t="shared" si="8"/>
        <v>3.4946</v>
      </c>
      <c r="E29" s="59">
        <f t="shared" si="8"/>
        <v>2.97171955</v>
      </c>
      <c r="F29" s="59">
        <f t="shared" si="8"/>
        <v>2.9409</v>
      </c>
      <c r="G29" s="59">
        <f t="shared" si="8"/>
        <v>2.4816000000000003</v>
      </c>
      <c r="H29" s="59">
        <f t="shared" si="8"/>
        <v>2.8455</v>
      </c>
      <c r="I29" s="59">
        <f t="shared" si="8"/>
        <v>5.0513</v>
      </c>
      <c r="J29" s="59">
        <f t="shared" si="8"/>
        <v>2.9977</v>
      </c>
      <c r="K29" s="19">
        <v>0</v>
      </c>
    </row>
    <row r="30" spans="1:11" ht="17.25" customHeight="1">
      <c r="A30" s="16" t="s">
        <v>32</v>
      </c>
      <c r="B30" s="32">
        <v>2.7784</v>
      </c>
      <c r="C30" s="32">
        <v>3.1016</v>
      </c>
      <c r="D30" s="32">
        <v>3.4996</v>
      </c>
      <c r="E30" s="32">
        <v>2.9763</v>
      </c>
      <c r="F30" s="32">
        <v>2.9456</v>
      </c>
      <c r="G30" s="32">
        <v>2.4855</v>
      </c>
      <c r="H30" s="32">
        <v>2.8501</v>
      </c>
      <c r="I30" s="32">
        <v>5.0513</v>
      </c>
      <c r="J30" s="32">
        <v>2.9977</v>
      </c>
      <c r="K30" s="19">
        <v>0</v>
      </c>
    </row>
    <row r="31" spans="1:11" ht="17.25" customHeight="1">
      <c r="A31" s="30" t="s">
        <v>33</v>
      </c>
      <c r="B31" s="31">
        <v>0</v>
      </c>
      <c r="C31" s="46">
        <v>0.00689418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0" t="s">
        <v>105</v>
      </c>
      <c r="B32" s="75">
        <v>-0.0048</v>
      </c>
      <c r="C32" s="75">
        <v>-0.0049</v>
      </c>
      <c r="D32" s="75">
        <v>-0.005</v>
      </c>
      <c r="E32" s="75">
        <v>-0.00458045</v>
      </c>
      <c r="F32" s="75">
        <v>-0.0047</v>
      </c>
      <c r="G32" s="75">
        <v>-0.0039</v>
      </c>
      <c r="H32" s="75">
        <v>-0.0046</v>
      </c>
      <c r="I32" s="74">
        <v>0</v>
      </c>
      <c r="J32" s="74">
        <v>0</v>
      </c>
      <c r="K32" s="61">
        <v>0</v>
      </c>
    </row>
    <row r="33" spans="1:11" ht="17.25" customHeight="1">
      <c r="A33" s="30" t="s">
        <v>34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77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7374.9</v>
      </c>
      <c r="I35" s="19">
        <v>0</v>
      </c>
      <c r="J35" s="19">
        <v>0</v>
      </c>
      <c r="K35" s="23">
        <f>SUM(B35:J35)</f>
        <v>7374.9</v>
      </c>
    </row>
    <row r="36" spans="1:11" ht="17.25" customHeight="1">
      <c r="A36" s="16" t="s">
        <v>35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54030.81</v>
      </c>
      <c r="I36" s="19">
        <v>0</v>
      </c>
      <c r="J36" s="19">
        <v>0</v>
      </c>
      <c r="K36" s="23">
        <f>SUM(B36:J36)</f>
        <v>54030.81</v>
      </c>
    </row>
    <row r="37" spans="1:11" ht="17.25" customHeight="1">
      <c r="A37" s="16" t="s">
        <v>36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37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38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10"/>
        <v>0</v>
      </c>
    </row>
    <row r="41" spans="1:11" ht="17.25" customHeight="1">
      <c r="A41" s="12" t="s">
        <v>39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10"/>
        <v>0</v>
      </c>
    </row>
    <row r="42" spans="1:11" ht="17.25" customHeight="1">
      <c r="A42" s="12" t="s">
        <v>40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10"/>
        <v>0</v>
      </c>
    </row>
    <row r="43" spans="1:11" ht="17.25" customHeight="1">
      <c r="A43" s="62" t="s">
        <v>104</v>
      </c>
      <c r="B43" s="63">
        <f>ROUND(B44*B45,2)</f>
        <v>4091.68</v>
      </c>
      <c r="C43" s="63">
        <f>ROUND(C44*C45,2)</f>
        <v>5773.72</v>
      </c>
      <c r="D43" s="63">
        <f aca="true" t="shared" si="11" ref="D43:J43">ROUND(D44*D45,2)</f>
        <v>6385.76</v>
      </c>
      <c r="E43" s="63">
        <f t="shared" si="11"/>
        <v>3445.4</v>
      </c>
      <c r="F43" s="63">
        <f t="shared" si="11"/>
        <v>5281.52</v>
      </c>
      <c r="G43" s="63">
        <f t="shared" si="11"/>
        <v>7430.08</v>
      </c>
      <c r="H43" s="63">
        <f t="shared" si="11"/>
        <v>3715.04</v>
      </c>
      <c r="I43" s="63">
        <f t="shared" si="11"/>
        <v>1065.72</v>
      </c>
      <c r="J43" s="63">
        <f t="shared" si="11"/>
        <v>2217.04</v>
      </c>
      <c r="K43" s="63">
        <f t="shared" si="10"/>
        <v>39405.96000000001</v>
      </c>
    </row>
    <row r="44" spans="1:11" ht="17.25" customHeight="1">
      <c r="A44" s="64" t="s">
        <v>41</v>
      </c>
      <c r="B44" s="65">
        <v>956</v>
      </c>
      <c r="C44" s="65">
        <v>1349</v>
      </c>
      <c r="D44" s="65">
        <v>1492</v>
      </c>
      <c r="E44" s="65">
        <v>805</v>
      </c>
      <c r="F44" s="65">
        <v>1234</v>
      </c>
      <c r="G44" s="65">
        <v>1736</v>
      </c>
      <c r="H44" s="65">
        <v>868</v>
      </c>
      <c r="I44" s="65">
        <v>249</v>
      </c>
      <c r="J44" s="65">
        <v>518</v>
      </c>
      <c r="K44" s="65">
        <f t="shared" si="10"/>
        <v>9207</v>
      </c>
    </row>
    <row r="45" spans="1:12" ht="17.25" customHeight="1">
      <c r="A45" s="64" t="s">
        <v>42</v>
      </c>
      <c r="B45" s="63">
        <v>4.28</v>
      </c>
      <c r="C45" s="63">
        <v>4.28</v>
      </c>
      <c r="D45" s="63">
        <v>4.28</v>
      </c>
      <c r="E45" s="63">
        <v>4.28</v>
      </c>
      <c r="F45" s="63">
        <v>4.28</v>
      </c>
      <c r="G45" s="63">
        <v>4.28</v>
      </c>
      <c r="H45" s="63">
        <v>4.28</v>
      </c>
      <c r="I45" s="63">
        <v>4.28</v>
      </c>
      <c r="J45" s="61">
        <v>4.28</v>
      </c>
      <c r="K45" s="63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43</v>
      </c>
      <c r="B47" s="22">
        <f>+B48+B57</f>
        <v>1618558.79</v>
      </c>
      <c r="C47" s="22">
        <f aca="true" t="shared" si="12" ref="C47:H47">+C48+C57</f>
        <v>2285311.96</v>
      </c>
      <c r="D47" s="22">
        <f t="shared" si="12"/>
        <v>2649013.61</v>
      </c>
      <c r="E47" s="22">
        <f t="shared" si="12"/>
        <v>1544549.0499999998</v>
      </c>
      <c r="F47" s="22">
        <f t="shared" si="12"/>
        <v>2070629.9</v>
      </c>
      <c r="G47" s="22">
        <f t="shared" si="12"/>
        <v>2937890.64</v>
      </c>
      <c r="H47" s="22">
        <f t="shared" si="12"/>
        <v>1582042.7499999998</v>
      </c>
      <c r="I47" s="22">
        <f>+I48+I57</f>
        <v>578414.1599999999</v>
      </c>
      <c r="J47" s="22">
        <f>+J48+J57</f>
        <v>949976.46</v>
      </c>
      <c r="K47" s="22">
        <f>SUM(B47:J47)</f>
        <v>16216387.32</v>
      </c>
    </row>
    <row r="48" spans="1:11" ht="17.25" customHeight="1">
      <c r="A48" s="16" t="s">
        <v>113</v>
      </c>
      <c r="B48" s="23">
        <f>SUM(B49:B56)</f>
        <v>1599649.45</v>
      </c>
      <c r="C48" s="23">
        <f aca="true" t="shared" si="13" ref="C48:J48">SUM(C49:C56)</f>
        <v>2261500.12</v>
      </c>
      <c r="D48" s="23">
        <f t="shared" si="13"/>
        <v>2623180.6799999997</v>
      </c>
      <c r="E48" s="23">
        <f t="shared" si="13"/>
        <v>1521833.6199999999</v>
      </c>
      <c r="F48" s="23">
        <f t="shared" si="13"/>
        <v>2046848.42</v>
      </c>
      <c r="G48" s="23">
        <f t="shared" si="13"/>
        <v>2908164.87</v>
      </c>
      <c r="H48" s="23">
        <f t="shared" si="13"/>
        <v>1561793.5399999998</v>
      </c>
      <c r="I48" s="23">
        <f t="shared" si="13"/>
        <v>578414.1599999999</v>
      </c>
      <c r="J48" s="23">
        <f t="shared" si="13"/>
        <v>935955.62</v>
      </c>
      <c r="K48" s="23">
        <f aca="true" t="shared" si="14" ref="K48:K57">SUM(B48:J48)</f>
        <v>16037340.479999999</v>
      </c>
    </row>
    <row r="49" spans="1:11" ht="17.25" customHeight="1">
      <c r="A49" s="34" t="s">
        <v>44</v>
      </c>
      <c r="B49" s="23">
        <f aca="true" t="shared" si="15" ref="B49:H49">ROUND(B30*B7,2)</f>
        <v>1598319.05</v>
      </c>
      <c r="C49" s="23">
        <f t="shared" si="15"/>
        <v>2254277</v>
      </c>
      <c r="D49" s="23">
        <f t="shared" si="15"/>
        <v>2620538.98</v>
      </c>
      <c r="E49" s="23">
        <f t="shared" si="15"/>
        <v>1520728.58</v>
      </c>
      <c r="F49" s="23">
        <f t="shared" si="15"/>
        <v>2044829.63</v>
      </c>
      <c r="G49" s="23">
        <f t="shared" si="15"/>
        <v>2905293.49</v>
      </c>
      <c r="H49" s="23">
        <f t="shared" si="15"/>
        <v>1553210.45</v>
      </c>
      <c r="I49" s="23">
        <f>ROUND(I30*I7,2)</f>
        <v>577348.44</v>
      </c>
      <c r="J49" s="23">
        <f>ROUND(J30*J7,2)</f>
        <v>933738.58</v>
      </c>
      <c r="K49" s="23">
        <f t="shared" si="14"/>
        <v>16008284.199999997</v>
      </c>
    </row>
    <row r="50" spans="1:11" ht="17.25" customHeight="1">
      <c r="A50" s="34" t="s">
        <v>45</v>
      </c>
      <c r="B50" s="19">
        <v>0</v>
      </c>
      <c r="C50" s="23">
        <f>ROUND(C31*C7,2)</f>
        <v>5010.77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5010.77</v>
      </c>
    </row>
    <row r="51" spans="1:11" ht="17.25" customHeight="1">
      <c r="A51" s="66" t="s">
        <v>106</v>
      </c>
      <c r="B51" s="67">
        <f aca="true" t="shared" si="16" ref="B51:H51">ROUND(B32*B7,2)</f>
        <v>-2761.28</v>
      </c>
      <c r="C51" s="67">
        <f t="shared" si="16"/>
        <v>-3561.37</v>
      </c>
      <c r="D51" s="67">
        <f t="shared" si="16"/>
        <v>-3744.06</v>
      </c>
      <c r="E51" s="67">
        <f t="shared" si="16"/>
        <v>-2340.36</v>
      </c>
      <c r="F51" s="67">
        <f t="shared" si="16"/>
        <v>-3262.73</v>
      </c>
      <c r="G51" s="67">
        <f t="shared" si="16"/>
        <v>-4558.7</v>
      </c>
      <c r="H51" s="67">
        <f t="shared" si="16"/>
        <v>-2506.85</v>
      </c>
      <c r="I51" s="19">
        <v>0</v>
      </c>
      <c r="J51" s="19">
        <v>0</v>
      </c>
      <c r="K51" s="67">
        <f>SUM(B51:J51)</f>
        <v>-22735.35</v>
      </c>
    </row>
    <row r="52" spans="1:11" ht="17.25" customHeight="1">
      <c r="A52" s="34" t="s">
        <v>46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47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7374.9</v>
      </c>
      <c r="I53" s="31">
        <f>+I35</f>
        <v>0</v>
      </c>
      <c r="J53" s="31">
        <f>+J35</f>
        <v>0</v>
      </c>
      <c r="K53" s="23">
        <f t="shared" si="14"/>
        <v>7374.9</v>
      </c>
    </row>
    <row r="54" spans="1:11" ht="17.25" customHeight="1">
      <c r="A54" s="12" t="s">
        <v>48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4"/>
        <v>0</v>
      </c>
    </row>
    <row r="55" spans="1:11" ht="17.25" customHeight="1">
      <c r="A55" s="12" t="s">
        <v>49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4"/>
        <v>39405.96000000001</v>
      </c>
    </row>
    <row r="56" spans="1:11" ht="17.25" customHeight="1">
      <c r="A56" s="12" t="s">
        <v>112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50</v>
      </c>
      <c r="B57" s="36">
        <v>18909.34</v>
      </c>
      <c r="C57" s="36">
        <v>23811.84</v>
      </c>
      <c r="D57" s="36">
        <v>25832.93</v>
      </c>
      <c r="E57" s="36">
        <v>22715.43</v>
      </c>
      <c r="F57" s="36">
        <v>23781.48</v>
      </c>
      <c r="G57" s="36">
        <v>29725.77</v>
      </c>
      <c r="H57" s="36">
        <v>20249.21</v>
      </c>
      <c r="I57" s="19">
        <v>0</v>
      </c>
      <c r="J57" s="36">
        <v>14020.84</v>
      </c>
      <c r="K57" s="36">
        <f t="shared" si="14"/>
        <v>179046.84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51</v>
      </c>
      <c r="B61" s="35">
        <f aca="true" t="shared" si="17" ref="B61:J61">+B62+B69+B101+B102</f>
        <v>-291300.04</v>
      </c>
      <c r="C61" s="35">
        <f t="shared" si="17"/>
        <v>-211239.74</v>
      </c>
      <c r="D61" s="35">
        <f t="shared" si="17"/>
        <v>-233936.94999999998</v>
      </c>
      <c r="E61" s="35">
        <f t="shared" si="17"/>
        <v>-351427.35000000003</v>
      </c>
      <c r="F61" s="35">
        <f t="shared" si="17"/>
        <v>-354077.39</v>
      </c>
      <c r="G61" s="35">
        <f t="shared" si="17"/>
        <v>-347369.04000000004</v>
      </c>
      <c r="H61" s="35">
        <f t="shared" si="17"/>
        <v>-183211.6</v>
      </c>
      <c r="I61" s="35">
        <f t="shared" si="17"/>
        <v>-95802.58000000002</v>
      </c>
      <c r="J61" s="35">
        <f t="shared" si="17"/>
        <v>-72296.9</v>
      </c>
      <c r="K61" s="35">
        <f>SUM(B61:J61)</f>
        <v>-2140661.5900000003</v>
      </c>
    </row>
    <row r="62" spans="1:11" ht="18.75" customHeight="1">
      <c r="A62" s="16" t="s">
        <v>75</v>
      </c>
      <c r="B62" s="35">
        <f aca="true" t="shared" si="18" ref="B62:J62">B63+B64+B65+B66+B67+B68</f>
        <v>-276063.54</v>
      </c>
      <c r="C62" s="35">
        <f t="shared" si="18"/>
        <v>-189044.82</v>
      </c>
      <c r="D62" s="35">
        <f t="shared" si="18"/>
        <v>-211953.66999999998</v>
      </c>
      <c r="E62" s="35">
        <f t="shared" si="18"/>
        <v>-336764.35000000003</v>
      </c>
      <c r="F62" s="35">
        <f t="shared" si="18"/>
        <v>-333546.74</v>
      </c>
      <c r="G62" s="35">
        <f t="shared" si="18"/>
        <v>-316657.51</v>
      </c>
      <c r="H62" s="35">
        <f t="shared" si="18"/>
        <v>-168176.6</v>
      </c>
      <c r="I62" s="35">
        <f t="shared" si="18"/>
        <v>-28241.6</v>
      </c>
      <c r="J62" s="35">
        <f t="shared" si="18"/>
        <v>-61400.4</v>
      </c>
      <c r="K62" s="35">
        <f aca="true" t="shared" si="19" ref="K62:K91">SUM(B62:J62)</f>
        <v>-1921849.2300000002</v>
      </c>
    </row>
    <row r="63" spans="1:11" ht="18.75" customHeight="1">
      <c r="A63" s="12" t="s">
        <v>76</v>
      </c>
      <c r="B63" s="35">
        <f>-ROUND(B9*$D$3,2)</f>
        <v>-135682.8</v>
      </c>
      <c r="C63" s="35">
        <f aca="true" t="shared" si="20" ref="C63:J63">-ROUND(C9*$D$3,2)</f>
        <v>-185576.8</v>
      </c>
      <c r="D63" s="35">
        <f t="shared" si="20"/>
        <v>-161777.4</v>
      </c>
      <c r="E63" s="35">
        <f t="shared" si="20"/>
        <v>-122766.6</v>
      </c>
      <c r="F63" s="35">
        <f t="shared" si="20"/>
        <v>-146824.4</v>
      </c>
      <c r="G63" s="35">
        <f t="shared" si="20"/>
        <v>-191041.2</v>
      </c>
      <c r="H63" s="35">
        <f t="shared" si="20"/>
        <v>-168176.6</v>
      </c>
      <c r="I63" s="35">
        <f t="shared" si="20"/>
        <v>-28241.6</v>
      </c>
      <c r="J63" s="35">
        <f t="shared" si="20"/>
        <v>-61400.4</v>
      </c>
      <c r="K63" s="35">
        <f t="shared" si="19"/>
        <v>-1201487.8</v>
      </c>
    </row>
    <row r="64" spans="1:11" ht="18.75" customHeight="1">
      <c r="A64" s="12" t="s">
        <v>52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100</v>
      </c>
      <c r="B65" s="35">
        <v>-2230.6</v>
      </c>
      <c r="C65" s="35">
        <v>-330.6</v>
      </c>
      <c r="D65" s="35">
        <v>-630.8</v>
      </c>
      <c r="E65" s="35">
        <v>-2249.6</v>
      </c>
      <c r="F65" s="35">
        <v>-1128.6</v>
      </c>
      <c r="G65" s="35">
        <v>-1048.8</v>
      </c>
      <c r="H65" s="19">
        <v>0</v>
      </c>
      <c r="I65" s="19">
        <v>0</v>
      </c>
      <c r="J65" s="19">
        <v>0</v>
      </c>
      <c r="K65" s="35">
        <f t="shared" si="19"/>
        <v>-7619.000000000001</v>
      </c>
    </row>
    <row r="66" spans="1:11" ht="18.75" customHeight="1">
      <c r="A66" s="12" t="s">
        <v>107</v>
      </c>
      <c r="B66" s="35">
        <v>-2093.8</v>
      </c>
      <c r="C66" s="35">
        <v>-319.2</v>
      </c>
      <c r="D66" s="35">
        <v>-691.6</v>
      </c>
      <c r="E66" s="35">
        <v>-1029.8</v>
      </c>
      <c r="F66" s="35">
        <v>-79.8</v>
      </c>
      <c r="G66" s="35">
        <v>-718.2</v>
      </c>
      <c r="H66" s="19">
        <v>0</v>
      </c>
      <c r="I66" s="19">
        <v>0</v>
      </c>
      <c r="J66" s="19">
        <v>0</v>
      </c>
      <c r="K66" s="35">
        <f t="shared" si="19"/>
        <v>-4932.4</v>
      </c>
    </row>
    <row r="67" spans="1:11" ht="18.75" customHeight="1">
      <c r="A67" s="12" t="s">
        <v>53</v>
      </c>
      <c r="B67" s="35">
        <v>-135921.34</v>
      </c>
      <c r="C67" s="35">
        <v>-2818.22</v>
      </c>
      <c r="D67" s="35">
        <v>-48853.87</v>
      </c>
      <c r="E67" s="35">
        <v>-210358.35</v>
      </c>
      <c r="F67" s="35">
        <v>-185468.94</v>
      </c>
      <c r="G67" s="35">
        <v>-123849.31</v>
      </c>
      <c r="H67" s="19">
        <v>0</v>
      </c>
      <c r="I67" s="19">
        <v>0</v>
      </c>
      <c r="J67" s="19">
        <v>0</v>
      </c>
      <c r="K67" s="35">
        <f t="shared" si="19"/>
        <v>-707270.03</v>
      </c>
    </row>
    <row r="68" spans="1:11" ht="18.75" customHeight="1">
      <c r="A68" s="12" t="s">
        <v>54</v>
      </c>
      <c r="B68" s="35">
        <v>-135</v>
      </c>
      <c r="C68" s="19">
        <v>0</v>
      </c>
      <c r="D68" s="19">
        <v>0</v>
      </c>
      <c r="E68" s="35">
        <v>-360</v>
      </c>
      <c r="F68" s="19">
        <v>-45</v>
      </c>
      <c r="G68" s="19">
        <v>0</v>
      </c>
      <c r="H68" s="19">
        <v>0</v>
      </c>
      <c r="I68" s="19">
        <v>0</v>
      </c>
      <c r="J68" s="19">
        <v>0</v>
      </c>
      <c r="K68" s="35">
        <f t="shared" si="19"/>
        <v>-540</v>
      </c>
    </row>
    <row r="69" spans="1:11" s="73" customFormat="1" ht="18.75" customHeight="1">
      <c r="A69" s="64" t="s">
        <v>80</v>
      </c>
      <c r="B69" s="67">
        <f aca="true" t="shared" si="21" ref="B69:J69">SUM(B70:B99)</f>
        <v>-15236.5</v>
      </c>
      <c r="C69" s="67">
        <f t="shared" si="21"/>
        <v>-22194.92</v>
      </c>
      <c r="D69" s="67">
        <f t="shared" si="21"/>
        <v>-21983.28</v>
      </c>
      <c r="E69" s="67">
        <f t="shared" si="21"/>
        <v>-14663</v>
      </c>
      <c r="F69" s="67">
        <f t="shared" si="21"/>
        <v>-20530.65</v>
      </c>
      <c r="G69" s="67">
        <f t="shared" si="21"/>
        <v>-30711.53</v>
      </c>
      <c r="H69" s="67">
        <f t="shared" si="21"/>
        <v>-15035</v>
      </c>
      <c r="I69" s="67">
        <f t="shared" si="21"/>
        <v>-67560.98000000001</v>
      </c>
      <c r="J69" s="67">
        <f t="shared" si="21"/>
        <v>-10896.5</v>
      </c>
      <c r="K69" s="67">
        <f t="shared" si="19"/>
        <v>-218812.36000000002</v>
      </c>
    </row>
    <row r="70" spans="1:11" ht="18.75" customHeight="1">
      <c r="A70" s="12" t="s">
        <v>55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56</v>
      </c>
      <c r="B71" s="19">
        <v>0</v>
      </c>
      <c r="C71" s="35">
        <v>-76.42</v>
      </c>
      <c r="D71" s="35">
        <v>-6.03</v>
      </c>
      <c r="E71" s="19">
        <v>0</v>
      </c>
      <c r="F71" s="19">
        <v>0</v>
      </c>
      <c r="G71" s="35">
        <v>-6.03</v>
      </c>
      <c r="H71" s="19">
        <v>0</v>
      </c>
      <c r="I71" s="19">
        <v>0</v>
      </c>
      <c r="J71" s="19">
        <v>0</v>
      </c>
      <c r="K71" s="67">
        <f t="shared" si="19"/>
        <v>-88.48</v>
      </c>
    </row>
    <row r="72" spans="1:11" ht="18.75" customHeight="1">
      <c r="A72" s="12" t="s">
        <v>57</v>
      </c>
      <c r="B72" s="19">
        <v>0</v>
      </c>
      <c r="C72" s="19">
        <v>0</v>
      </c>
      <c r="D72" s="35">
        <v>-1067.75</v>
      </c>
      <c r="E72" s="19">
        <v>0</v>
      </c>
      <c r="F72" s="35">
        <v>-380.65</v>
      </c>
      <c r="G72" s="19">
        <v>0</v>
      </c>
      <c r="H72" s="19">
        <v>0</v>
      </c>
      <c r="I72" s="47">
        <v>-2275.48</v>
      </c>
      <c r="J72" s="19">
        <v>0</v>
      </c>
      <c r="K72" s="67">
        <f t="shared" si="19"/>
        <v>-3723.88</v>
      </c>
    </row>
    <row r="73" spans="1:11" ht="18.75" customHeight="1">
      <c r="A73" s="12" t="s">
        <v>58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-60000</v>
      </c>
      <c r="J73" s="19">
        <v>0</v>
      </c>
      <c r="K73" s="67">
        <f t="shared" si="19"/>
        <v>-60000</v>
      </c>
    </row>
    <row r="74" spans="1:11" ht="18.75" customHeight="1">
      <c r="A74" s="34" t="s">
        <v>59</v>
      </c>
      <c r="B74" s="35">
        <v>-15236.5</v>
      </c>
      <c r="C74" s="35">
        <v>-22118.5</v>
      </c>
      <c r="D74" s="35">
        <v>-20909.5</v>
      </c>
      <c r="E74" s="35">
        <v>-14663</v>
      </c>
      <c r="F74" s="35">
        <v>-20150</v>
      </c>
      <c r="G74" s="35">
        <v>-30705.5</v>
      </c>
      <c r="H74" s="35">
        <v>-15035</v>
      </c>
      <c r="I74" s="35">
        <v>-5285.5</v>
      </c>
      <c r="J74" s="35">
        <v>-10896.5</v>
      </c>
      <c r="K74" s="67">
        <f t="shared" si="19"/>
        <v>-155000</v>
      </c>
    </row>
    <row r="75" spans="1:11" ht="18.75" customHeight="1">
      <c r="A75" s="12" t="s">
        <v>60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61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62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63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64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65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66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67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68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69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9"/>
        <v>0</v>
      </c>
    </row>
    <row r="85" spans="1:11" ht="18.75" customHeight="1">
      <c r="A85" s="12" t="s">
        <v>78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81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82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86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87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88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89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6"/>
    </row>
    <row r="92" spans="1:12" ht="18.75" customHeight="1">
      <c r="A92" s="12" t="s">
        <v>111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94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5"/>
    </row>
    <row r="94" spans="1:12" ht="18.75" customHeight="1">
      <c r="A94" s="12" t="s">
        <v>114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5"/>
    </row>
    <row r="95" spans="1:12" ht="18.75" customHeight="1">
      <c r="A95" s="12" t="s">
        <v>115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5"/>
    </row>
    <row r="96" spans="1:12" ht="18.75" customHeight="1">
      <c r="A96" s="12" t="s">
        <v>116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5"/>
    </row>
    <row r="97" spans="1:12" s="73" customFormat="1" ht="18.75" customHeight="1">
      <c r="A97" s="64" t="s">
        <v>130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2"/>
    </row>
    <row r="98" spans="1:12" ht="18.75" customHeight="1">
      <c r="A98" s="64" t="s">
        <v>128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5"/>
    </row>
    <row r="99" spans="1:12" ht="18.75" customHeight="1">
      <c r="A99" s="64" t="s">
        <v>129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5"/>
    </row>
    <row r="100" spans="1:12" ht="18.75" customHeight="1">
      <c r="A100" s="12"/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5"/>
    </row>
    <row r="101" spans="1:12" ht="18.75" customHeight="1">
      <c r="A101" s="16" t="s">
        <v>127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f>SUM(B101:J101)</f>
        <v>0</v>
      </c>
      <c r="L101" s="55"/>
    </row>
    <row r="102" spans="1:12" ht="18.75" customHeight="1">
      <c r="A102" s="16" t="s">
        <v>103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6"/>
    </row>
    <row r="103" spans="1:12" ht="18.75" customHeight="1">
      <c r="A103" s="16"/>
      <c r="B103" s="20">
        <v>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31">
        <f>SUM(B103:J103)</f>
        <v>0</v>
      </c>
      <c r="L103" s="54"/>
    </row>
    <row r="104" spans="1:12" ht="18.75" customHeight="1">
      <c r="A104" s="16" t="s">
        <v>84</v>
      </c>
      <c r="B104" s="24">
        <f aca="true" t="shared" si="22" ref="B104:H104">+B105+B106</f>
        <v>1327258.75</v>
      </c>
      <c r="C104" s="24">
        <f t="shared" si="22"/>
        <v>2074072.2200000002</v>
      </c>
      <c r="D104" s="24">
        <f t="shared" si="22"/>
        <v>2415076.66</v>
      </c>
      <c r="E104" s="24">
        <f t="shared" si="22"/>
        <v>1193121.6999999997</v>
      </c>
      <c r="F104" s="24">
        <f t="shared" si="22"/>
        <v>1716552.51</v>
      </c>
      <c r="G104" s="24">
        <f t="shared" si="22"/>
        <v>2590521.6000000006</v>
      </c>
      <c r="H104" s="24">
        <f t="shared" si="22"/>
        <v>1398831.1499999997</v>
      </c>
      <c r="I104" s="24">
        <f>+I105+I106</f>
        <v>482611.57999999996</v>
      </c>
      <c r="J104" s="24">
        <f>+J105+J106</f>
        <v>877679.5599999999</v>
      </c>
      <c r="K104" s="48">
        <f>SUM(B104:J104)</f>
        <v>14075725.730000002</v>
      </c>
      <c r="L104" s="54"/>
    </row>
    <row r="105" spans="1:12" ht="18" customHeight="1">
      <c r="A105" s="16" t="s">
        <v>83</v>
      </c>
      <c r="B105" s="24">
        <f aca="true" t="shared" si="23" ref="B105:J105">+B48+B62+B69+B101</f>
        <v>1308349.41</v>
      </c>
      <c r="C105" s="24">
        <f t="shared" si="23"/>
        <v>2050260.3800000001</v>
      </c>
      <c r="D105" s="24">
        <f t="shared" si="23"/>
        <v>2389243.73</v>
      </c>
      <c r="E105" s="24">
        <f t="shared" si="23"/>
        <v>1170406.2699999998</v>
      </c>
      <c r="F105" s="24">
        <f t="shared" si="23"/>
        <v>1692771.03</v>
      </c>
      <c r="G105" s="24">
        <f t="shared" si="23"/>
        <v>2560795.8300000005</v>
      </c>
      <c r="H105" s="24">
        <f t="shared" si="23"/>
        <v>1378581.9399999997</v>
      </c>
      <c r="I105" s="24">
        <f t="shared" si="23"/>
        <v>482611.57999999996</v>
      </c>
      <c r="J105" s="24">
        <f t="shared" si="23"/>
        <v>863658.72</v>
      </c>
      <c r="K105" s="48">
        <f>SUM(B105:J105)</f>
        <v>13896678.889999999</v>
      </c>
      <c r="L105" s="54"/>
    </row>
    <row r="106" spans="1:11" ht="18.75" customHeight="1">
      <c r="A106" s="16" t="s">
        <v>101</v>
      </c>
      <c r="B106" s="24">
        <f aca="true" t="shared" si="24" ref="B106:J106">IF(+B57+B102+B107&lt;0,0,(B57+B102+B107))</f>
        <v>18909.34</v>
      </c>
      <c r="C106" s="24">
        <f t="shared" si="24"/>
        <v>23811.84</v>
      </c>
      <c r="D106" s="24">
        <f t="shared" si="24"/>
        <v>25832.93</v>
      </c>
      <c r="E106" s="24">
        <f t="shared" si="24"/>
        <v>22715.43</v>
      </c>
      <c r="F106" s="24">
        <f t="shared" si="24"/>
        <v>23781.48</v>
      </c>
      <c r="G106" s="24">
        <f t="shared" si="24"/>
        <v>29725.77</v>
      </c>
      <c r="H106" s="24">
        <f t="shared" si="24"/>
        <v>20249.21</v>
      </c>
      <c r="I106" s="19">
        <f t="shared" si="24"/>
        <v>0</v>
      </c>
      <c r="J106" s="24">
        <f t="shared" si="24"/>
        <v>14020.84</v>
      </c>
      <c r="K106" s="48">
        <f>SUM(B106:J106)</f>
        <v>179046.84</v>
      </c>
    </row>
    <row r="107" spans="1:13" ht="18.75" customHeight="1">
      <c r="A107" s="16" t="s">
        <v>85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f>SUM(B107:J107)</f>
        <v>0</v>
      </c>
      <c r="M107" s="57"/>
    </row>
    <row r="108" spans="1:11" ht="18.75" customHeight="1">
      <c r="A108" s="16" t="s">
        <v>102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48"/>
    </row>
    <row r="109" spans="1:11" ht="18.75" customHeight="1">
      <c r="A109" s="2"/>
      <c r="B109" s="20">
        <v>0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/>
    </row>
    <row r="110" spans="1:11" ht="18.7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</row>
    <row r="111" spans="1:11" ht="18.75" customHeight="1">
      <c r="A111" s="8"/>
      <c r="B111" s="45">
        <v>0</v>
      </c>
      <c r="C111" s="45">
        <v>0</v>
      </c>
      <c r="D111" s="45">
        <v>0</v>
      </c>
      <c r="E111" s="45">
        <v>0</v>
      </c>
      <c r="F111" s="45">
        <v>0</v>
      </c>
      <c r="G111" s="45">
        <v>0</v>
      </c>
      <c r="H111" s="45">
        <v>0</v>
      </c>
      <c r="I111" s="45">
        <v>0</v>
      </c>
      <c r="J111" s="45">
        <v>0</v>
      </c>
      <c r="K111" s="45"/>
    </row>
    <row r="112" spans="1:12" ht="18.75" customHeight="1">
      <c r="A112" s="25" t="s">
        <v>70</v>
      </c>
      <c r="B112" s="18">
        <v>0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41">
        <f>SUM(K113:K130)</f>
        <v>14075725.729999999</v>
      </c>
      <c r="L112" s="54"/>
    </row>
    <row r="113" spans="1:11" ht="18.75" customHeight="1">
      <c r="A113" s="26" t="s">
        <v>71</v>
      </c>
      <c r="B113" s="27">
        <v>174165.07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>SUM(B113:J113)</f>
        <v>174165.07</v>
      </c>
    </row>
    <row r="114" spans="1:11" ht="18.75" customHeight="1">
      <c r="A114" s="26" t="s">
        <v>72</v>
      </c>
      <c r="B114" s="27">
        <v>1153093.69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aca="true" t="shared" si="25" ref="K114:K130">SUM(B114:J114)</f>
        <v>1153093.69</v>
      </c>
    </row>
    <row r="115" spans="1:11" ht="18.75" customHeight="1">
      <c r="A115" s="26" t="s">
        <v>73</v>
      </c>
      <c r="B115" s="40">
        <v>0</v>
      </c>
      <c r="C115" s="27">
        <f>+C104</f>
        <v>2074072.2200000002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5"/>
        <v>2074072.2200000002</v>
      </c>
    </row>
    <row r="116" spans="1:11" ht="18.75" customHeight="1">
      <c r="A116" s="26" t="s">
        <v>74</v>
      </c>
      <c r="B116" s="40">
        <v>0</v>
      </c>
      <c r="C116" s="40">
        <v>0</v>
      </c>
      <c r="D116" s="27">
        <f>+D104</f>
        <v>2415076.66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5"/>
        <v>2415076.66</v>
      </c>
    </row>
    <row r="117" spans="1:11" ht="18.75" customHeight="1">
      <c r="A117" s="26" t="s">
        <v>90</v>
      </c>
      <c r="B117" s="40">
        <v>0</v>
      </c>
      <c r="C117" s="40">
        <v>0</v>
      </c>
      <c r="D117" s="40">
        <v>0</v>
      </c>
      <c r="E117" s="27">
        <f>+E104</f>
        <v>1193121.6999999997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5"/>
        <v>1193121.6999999997</v>
      </c>
    </row>
    <row r="118" spans="1:11" ht="18.75" customHeight="1">
      <c r="A118" s="68" t="s">
        <v>108</v>
      </c>
      <c r="B118" s="40">
        <v>0</v>
      </c>
      <c r="C118" s="40">
        <v>0</v>
      </c>
      <c r="D118" s="40">
        <v>0</v>
      </c>
      <c r="E118" s="40">
        <v>0</v>
      </c>
      <c r="F118" s="27">
        <v>340034.54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5"/>
        <v>340034.54</v>
      </c>
    </row>
    <row r="119" spans="1:11" ht="18.75" customHeight="1">
      <c r="A119" s="68" t="s">
        <v>109</v>
      </c>
      <c r="B119" s="40">
        <v>0</v>
      </c>
      <c r="C119" s="40">
        <v>0</v>
      </c>
      <c r="D119" s="40">
        <v>0</v>
      </c>
      <c r="E119" s="40">
        <v>0</v>
      </c>
      <c r="F119" s="27">
        <v>635595.3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5"/>
        <v>635595.3</v>
      </c>
    </row>
    <row r="120" spans="1:11" ht="18.75" customHeight="1">
      <c r="A120" s="68" t="s">
        <v>110</v>
      </c>
      <c r="B120" s="40">
        <v>0</v>
      </c>
      <c r="C120" s="40">
        <v>0</v>
      </c>
      <c r="D120" s="40">
        <v>0</v>
      </c>
      <c r="E120" s="40">
        <v>0</v>
      </c>
      <c r="F120" s="27">
        <v>83619.67</v>
      </c>
      <c r="G120" s="40">
        <v>0</v>
      </c>
      <c r="H120" s="40">
        <v>0</v>
      </c>
      <c r="I120" s="40">
        <v>0</v>
      </c>
      <c r="J120" s="40">
        <v>0</v>
      </c>
      <c r="K120" s="41">
        <f t="shared" si="25"/>
        <v>83619.67</v>
      </c>
    </row>
    <row r="121" spans="1:11" ht="18.75" customHeight="1">
      <c r="A121" s="68" t="s">
        <v>117</v>
      </c>
      <c r="B121" s="70">
        <v>0</v>
      </c>
      <c r="C121" s="70">
        <v>0</v>
      </c>
      <c r="D121" s="70">
        <v>0</v>
      </c>
      <c r="E121" s="70">
        <v>0</v>
      </c>
      <c r="F121" s="71">
        <v>657302.99</v>
      </c>
      <c r="G121" s="70">
        <v>0</v>
      </c>
      <c r="H121" s="70">
        <v>0</v>
      </c>
      <c r="I121" s="70">
        <v>0</v>
      </c>
      <c r="J121" s="70">
        <v>0</v>
      </c>
      <c r="K121" s="71">
        <f t="shared" si="25"/>
        <v>657302.99</v>
      </c>
    </row>
    <row r="122" spans="1:11" ht="18.75" customHeight="1">
      <c r="A122" s="68" t="s">
        <v>118</v>
      </c>
      <c r="B122" s="40">
        <v>0</v>
      </c>
      <c r="C122" s="40">
        <v>0</v>
      </c>
      <c r="D122" s="40">
        <v>0</v>
      </c>
      <c r="E122" s="40">
        <v>0</v>
      </c>
      <c r="F122" s="40">
        <v>0</v>
      </c>
      <c r="G122" s="27">
        <v>769830.63</v>
      </c>
      <c r="H122" s="40">
        <v>0</v>
      </c>
      <c r="I122" s="40">
        <v>0</v>
      </c>
      <c r="J122" s="40">
        <v>0</v>
      </c>
      <c r="K122" s="41">
        <f t="shared" si="25"/>
        <v>769830.63</v>
      </c>
    </row>
    <row r="123" spans="1:11" ht="18.75" customHeight="1">
      <c r="A123" s="68" t="s">
        <v>119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60530.2</v>
      </c>
      <c r="H123" s="40">
        <v>0</v>
      </c>
      <c r="I123" s="40">
        <v>0</v>
      </c>
      <c r="J123" s="40">
        <v>0</v>
      </c>
      <c r="K123" s="41">
        <f t="shared" si="25"/>
        <v>60530.2</v>
      </c>
    </row>
    <row r="124" spans="1:11" ht="18.75" customHeight="1">
      <c r="A124" s="68" t="s">
        <v>120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27">
        <v>381359.12</v>
      </c>
      <c r="H124" s="40">
        <v>0</v>
      </c>
      <c r="I124" s="40">
        <v>0</v>
      </c>
      <c r="J124" s="40">
        <v>0</v>
      </c>
      <c r="K124" s="41">
        <f t="shared" si="25"/>
        <v>381359.12</v>
      </c>
    </row>
    <row r="125" spans="1:11" ht="18.75" customHeight="1">
      <c r="A125" s="68" t="s">
        <v>121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378040.28</v>
      </c>
      <c r="H125" s="40">
        <v>0</v>
      </c>
      <c r="I125" s="40">
        <v>0</v>
      </c>
      <c r="J125" s="40">
        <v>0</v>
      </c>
      <c r="K125" s="41">
        <f t="shared" si="25"/>
        <v>378040.28</v>
      </c>
    </row>
    <row r="126" spans="1:11" ht="18.75" customHeight="1">
      <c r="A126" s="68" t="s">
        <v>122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27">
        <v>1000761.37</v>
      </c>
      <c r="H126" s="40">
        <v>0</v>
      </c>
      <c r="I126" s="40">
        <v>0</v>
      </c>
      <c r="J126" s="40">
        <v>0</v>
      </c>
      <c r="K126" s="41">
        <f t="shared" si="25"/>
        <v>1000761.37</v>
      </c>
    </row>
    <row r="127" spans="1:11" ht="18.75" customHeight="1">
      <c r="A127" s="68" t="s">
        <v>123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40">
        <v>0</v>
      </c>
      <c r="H127" s="27">
        <v>504827.71</v>
      </c>
      <c r="I127" s="40">
        <v>0</v>
      </c>
      <c r="J127" s="40">
        <v>0</v>
      </c>
      <c r="K127" s="41">
        <f t="shared" si="25"/>
        <v>504827.71</v>
      </c>
    </row>
    <row r="128" spans="1:11" ht="18.75" customHeight="1">
      <c r="A128" s="68" t="s">
        <v>124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27">
        <v>894003.44</v>
      </c>
      <c r="I128" s="40">
        <v>0</v>
      </c>
      <c r="J128" s="40">
        <v>0</v>
      </c>
      <c r="K128" s="41">
        <f t="shared" si="25"/>
        <v>894003.44</v>
      </c>
    </row>
    <row r="129" spans="1:11" ht="18.75" customHeight="1">
      <c r="A129" s="68" t="s">
        <v>125</v>
      </c>
      <c r="B129" s="40">
        <v>0</v>
      </c>
      <c r="C129" s="40">
        <v>0</v>
      </c>
      <c r="D129" s="40">
        <v>0</v>
      </c>
      <c r="E129" s="40">
        <v>0</v>
      </c>
      <c r="F129" s="40">
        <v>0</v>
      </c>
      <c r="G129" s="40">
        <v>0</v>
      </c>
      <c r="H129" s="40">
        <v>0</v>
      </c>
      <c r="I129" s="27">
        <v>482611.58</v>
      </c>
      <c r="J129" s="40">
        <v>0</v>
      </c>
      <c r="K129" s="41">
        <f t="shared" si="25"/>
        <v>482611.58</v>
      </c>
    </row>
    <row r="130" spans="1:11" ht="18.75" customHeight="1">
      <c r="A130" s="69" t="s">
        <v>126</v>
      </c>
      <c r="B130" s="42">
        <v>0</v>
      </c>
      <c r="C130" s="42">
        <v>0</v>
      </c>
      <c r="D130" s="42">
        <v>0</v>
      </c>
      <c r="E130" s="42">
        <v>0</v>
      </c>
      <c r="F130" s="42">
        <v>0</v>
      </c>
      <c r="G130" s="42">
        <v>0</v>
      </c>
      <c r="H130" s="42">
        <v>0</v>
      </c>
      <c r="I130" s="42">
        <v>0</v>
      </c>
      <c r="J130" s="43">
        <v>877679.56</v>
      </c>
      <c r="K130" s="44">
        <f t="shared" si="25"/>
        <v>877679.56</v>
      </c>
    </row>
    <row r="131" spans="1:11" ht="18.75" customHeight="1">
      <c r="A131" s="39"/>
      <c r="B131" s="50">
        <v>0</v>
      </c>
      <c r="C131" s="50">
        <v>0</v>
      </c>
      <c r="D131" s="50">
        <v>0</v>
      </c>
      <c r="E131" s="50">
        <v>0</v>
      </c>
      <c r="F131" s="50">
        <v>0</v>
      </c>
      <c r="G131" s="50">
        <v>0</v>
      </c>
      <c r="H131" s="50">
        <v>0</v>
      </c>
      <c r="I131" s="50">
        <v>0</v>
      </c>
      <c r="J131" s="50">
        <f>J104-J130</f>
        <v>0</v>
      </c>
      <c r="K131" s="51"/>
    </row>
    <row r="132" ht="18.75" customHeight="1">
      <c r="A132" s="39"/>
    </row>
    <row r="133" ht="18.75" customHeight="1">
      <c r="A133" s="39"/>
    </row>
    <row r="134" ht="15.75">
      <c r="A134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2016-10-13T19:06:10Z</dcterms:modified>
  <cp:category/>
  <cp:version/>
  <cp:contentType/>
  <cp:contentStatus/>
</cp:coreProperties>
</file>