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00" yWindow="-15" windowWidth="10245" windowHeight="8265" tabRatio="911"/>
  </bookViews>
  <sheets>
    <sheet name="Índice" sheetId="10" r:id="rId1"/>
    <sheet name="Perfil" sheetId="1" r:id="rId2"/>
    <sheet name="Escolaridade" sheetId="9" r:id="rId3"/>
    <sheet name="Ocupação" sheetId="2" r:id="rId4"/>
    <sheet name="Registro" sheetId="3" r:id="rId5"/>
    <sheet name="Fx.Renda" sheetId="4" r:id="rId6"/>
    <sheet name="Despesa Transporte" sheetId="5" r:id="rId7"/>
    <sheet name="Respon. Despesa" sheetId="6" r:id="rId8"/>
    <sheet name="Meio Trabalho" sheetId="7" r:id="rId9"/>
    <sheet name="Meio Estudo" sheetId="11" r:id="rId10"/>
    <sheet name="Transporte" sheetId="8" r:id="rId11"/>
    <sheet name="Linha" sheetId="12" r:id="rId12"/>
  </sheets>
  <calcPr calcId="125725"/>
</workbook>
</file>

<file path=xl/calcChain.xml><?xml version="1.0" encoding="utf-8"?>
<calcChain xmlns="http://schemas.openxmlformats.org/spreadsheetml/2006/main">
  <c r="F20" i="1"/>
  <c r="F18"/>
  <c r="F12"/>
  <c r="F13"/>
  <c r="F14"/>
  <c r="F15"/>
  <c r="F16"/>
  <c r="F17"/>
  <c r="F27" i="11"/>
  <c r="F15"/>
  <c r="E29"/>
  <c r="G15" s="1"/>
  <c r="E29" i="7"/>
  <c r="G8" s="1"/>
  <c r="E25" i="1"/>
  <c r="G12" s="1"/>
  <c r="E11" i="3"/>
  <c r="F21" i="1"/>
  <c r="F18" i="9"/>
  <c r="F18" i="11"/>
  <c r="F19"/>
  <c r="F20"/>
  <c r="F21"/>
  <c r="F22"/>
  <c r="F23"/>
  <c r="F24"/>
  <c r="F25"/>
  <c r="F26"/>
  <c r="F28"/>
  <c r="F17"/>
  <c r="F7"/>
  <c r="F8"/>
  <c r="F9"/>
  <c r="F10"/>
  <c r="F11"/>
  <c r="F12"/>
  <c r="F13"/>
  <c r="F14"/>
  <c r="F16"/>
  <c r="F6"/>
  <c r="F5"/>
  <c r="G7" i="9"/>
  <c r="G8"/>
  <c r="G9"/>
  <c r="G10"/>
  <c r="G6"/>
  <c r="F20"/>
  <c r="E23"/>
  <c r="F22"/>
  <c r="F21"/>
  <c r="F19"/>
  <c r="F17"/>
  <c r="F16"/>
  <c r="F15"/>
  <c r="F14"/>
  <c r="F13"/>
  <c r="F12"/>
  <c r="F11"/>
  <c r="F10"/>
  <c r="F9"/>
  <c r="F8"/>
  <c r="F7"/>
  <c r="F6"/>
  <c r="F5"/>
  <c r="O10" i="1"/>
  <c r="O11"/>
  <c r="O9"/>
  <c r="O8"/>
  <c r="O7"/>
  <c r="O6"/>
  <c r="O5"/>
  <c r="F41" i="8"/>
  <c r="F42"/>
  <c r="F43"/>
  <c r="F44"/>
  <c r="F40"/>
  <c r="F36"/>
  <c r="F37"/>
  <c r="F38"/>
  <c r="F39"/>
  <c r="F35"/>
  <c r="F31"/>
  <c r="F32"/>
  <c r="F33"/>
  <c r="F34"/>
  <c r="F30"/>
  <c r="F26"/>
  <c r="F27"/>
  <c r="F28"/>
  <c r="F29"/>
  <c r="F25"/>
  <c r="F21"/>
  <c r="F22"/>
  <c r="F23"/>
  <c r="F24"/>
  <c r="F20"/>
  <c r="F19"/>
  <c r="F18"/>
  <c r="F17"/>
  <c r="F16"/>
  <c r="F15"/>
  <c r="F14"/>
  <c r="F13"/>
  <c r="F12"/>
  <c r="F11"/>
  <c r="F10"/>
  <c r="F9"/>
  <c r="F8"/>
  <c r="F7"/>
  <c r="F6"/>
  <c r="F5"/>
  <c r="F5" i="7"/>
  <c r="F6"/>
  <c r="F7"/>
  <c r="F8"/>
  <c r="F9"/>
  <c r="F10"/>
  <c r="F11"/>
  <c r="F12"/>
  <c r="F13"/>
  <c r="F14"/>
  <c r="F15"/>
  <c r="F16"/>
  <c r="F17"/>
  <c r="F5" i="6"/>
  <c r="E20"/>
  <c r="G19" s="1"/>
  <c r="F19"/>
  <c r="F18"/>
  <c r="F17"/>
  <c r="F16"/>
  <c r="F15"/>
  <c r="F14"/>
  <c r="F13"/>
  <c r="F12"/>
  <c r="F11"/>
  <c r="F10"/>
  <c r="F9"/>
  <c r="F8"/>
  <c r="F7"/>
  <c r="F6"/>
  <c r="F18" i="5"/>
  <c r="F19"/>
  <c r="F20"/>
  <c r="F21"/>
  <c r="F22"/>
  <c r="F17"/>
  <c r="F12"/>
  <c r="F13"/>
  <c r="F14"/>
  <c r="F15"/>
  <c r="F16"/>
  <c r="F11"/>
  <c r="F6"/>
  <c r="F7"/>
  <c r="F8"/>
  <c r="F9"/>
  <c r="F10"/>
  <c r="F5"/>
  <c r="E23"/>
  <c r="G5" s="1"/>
  <c r="F14" i="4"/>
  <c r="F15"/>
  <c r="F16"/>
  <c r="F17"/>
  <c r="F18"/>
  <c r="F19"/>
  <c r="F20"/>
  <c r="F13"/>
  <c r="F6"/>
  <c r="F7"/>
  <c r="F8"/>
  <c r="F9"/>
  <c r="F10"/>
  <c r="F11"/>
  <c r="F12"/>
  <c r="F5"/>
  <c r="E21"/>
  <c r="E13" i="3"/>
  <c r="E12"/>
  <c r="D10" i="2"/>
  <c r="E6" s="1"/>
  <c r="F22" i="1"/>
  <c r="F19"/>
  <c r="F6"/>
  <c r="F7"/>
  <c r="F8"/>
  <c r="F9"/>
  <c r="F10"/>
  <c r="F11"/>
  <c r="F5"/>
  <c r="G18" i="5" l="1"/>
  <c r="G27" i="11"/>
  <c r="G11" i="5"/>
  <c r="G12"/>
  <c r="G22"/>
  <c r="G14"/>
  <c r="G6"/>
  <c r="G19"/>
  <c r="G16"/>
  <c r="G8"/>
  <c r="G12" i="9"/>
  <c r="G13"/>
  <c r="G7" i="5"/>
  <c r="G20"/>
  <c r="G15"/>
  <c r="G10"/>
  <c r="F13" i="3"/>
  <c r="G11" i="9"/>
  <c r="G16" s="1"/>
  <c r="G14"/>
  <c r="G15"/>
  <c r="G19" i="1"/>
  <c r="G9" i="11"/>
  <c r="G12"/>
  <c r="G7"/>
  <c r="G16"/>
  <c r="G19"/>
  <c r="G23"/>
  <c r="G28"/>
  <c r="G6"/>
  <c r="G14"/>
  <c r="G17"/>
  <c r="G21"/>
  <c r="G25"/>
  <c r="G5"/>
  <c r="G10"/>
  <c r="G13"/>
  <c r="G18"/>
  <c r="G20"/>
  <c r="G22"/>
  <c r="G24"/>
  <c r="G26"/>
  <c r="G8"/>
  <c r="G11"/>
  <c r="I11" s="1"/>
  <c r="G21" i="5"/>
  <c r="G17"/>
  <c r="G13"/>
  <c r="G9"/>
  <c r="F8" i="3"/>
  <c r="G8"/>
  <c r="F9"/>
  <c r="G5"/>
  <c r="F10"/>
  <c r="F7"/>
  <c r="F5"/>
  <c r="F12"/>
  <c r="F6"/>
  <c r="E8" i="2"/>
  <c r="E9"/>
  <c r="E7"/>
  <c r="E5"/>
  <c r="F25" i="7"/>
  <c r="F21"/>
  <c r="G25"/>
  <c r="G21"/>
  <c r="G17"/>
  <c r="G13"/>
  <c r="G9"/>
  <c r="G5"/>
  <c r="F26"/>
  <c r="F22"/>
  <c r="F18"/>
  <c r="G26"/>
  <c r="G22"/>
  <c r="G18"/>
  <c r="G14"/>
  <c r="G10"/>
  <c r="G6"/>
  <c r="F27"/>
  <c r="F23"/>
  <c r="F19"/>
  <c r="G27"/>
  <c r="G23"/>
  <c r="G19"/>
  <c r="G15"/>
  <c r="G11"/>
  <c r="G7"/>
  <c r="F28"/>
  <c r="F24"/>
  <c r="F20"/>
  <c r="G28"/>
  <c r="G24"/>
  <c r="G20"/>
  <c r="I8" s="1"/>
  <c r="G16"/>
  <c r="G12"/>
  <c r="G6" i="6"/>
  <c r="G8"/>
  <c r="G11"/>
  <c r="G13"/>
  <c r="G16"/>
  <c r="G18"/>
  <c r="G5"/>
  <c r="G7"/>
  <c r="G9"/>
  <c r="G10"/>
  <c r="G12"/>
  <c r="G14"/>
  <c r="G15"/>
  <c r="G17"/>
  <c r="G5" i="1"/>
  <c r="I16" i="7" l="1"/>
  <c r="I11"/>
  <c r="I12"/>
  <c r="I7"/>
  <c r="I13"/>
  <c r="I6"/>
  <c r="I7" i="11"/>
  <c r="I13"/>
  <c r="I9"/>
  <c r="I15" i="7"/>
  <c r="I10"/>
  <c r="I5"/>
  <c r="I12" i="11"/>
  <c r="I6"/>
  <c r="I16"/>
  <c r="I5"/>
  <c r="I14"/>
  <c r="I8"/>
  <c r="I10"/>
  <c r="I14" i="7"/>
  <c r="I9"/>
</calcChain>
</file>

<file path=xl/sharedStrings.xml><?xml version="1.0" encoding="utf-8"?>
<sst xmlns="http://schemas.openxmlformats.org/spreadsheetml/2006/main" count="406" uniqueCount="205">
  <si>
    <t>CARACTERIZAÇÃO DOS USUÁRIOS QUE RESPONDERAM A PESQUISA SOCIOECONÔMICA</t>
  </si>
  <si>
    <t>Sexo</t>
  </si>
  <si>
    <t>Faixa Etária</t>
  </si>
  <si>
    <t>Quantidade de Usuários</t>
  </si>
  <si>
    <t>% Fx. Etária</t>
  </si>
  <si>
    <t>% Sexo</t>
  </si>
  <si>
    <t>Feminino</t>
  </si>
  <si>
    <t>Menor que 10 anos</t>
  </si>
  <si>
    <t>Entre 11 a 20 anos</t>
  </si>
  <si>
    <t>Entre 21 a 30 anos</t>
  </si>
  <si>
    <t>Entre 31 a 40 anos</t>
  </si>
  <si>
    <t>Entre 41 a 60 anos</t>
  </si>
  <si>
    <t>Maior que 60 anos</t>
  </si>
  <si>
    <t>Não Informado</t>
  </si>
  <si>
    <t>Masculino</t>
  </si>
  <si>
    <t>Total</t>
  </si>
  <si>
    <t>OCUPAÇÃO</t>
  </si>
  <si>
    <t>Ocupação</t>
  </si>
  <si>
    <t>%</t>
  </si>
  <si>
    <t>Apenas estudando</t>
  </si>
  <si>
    <t>Apenas trabalhando</t>
  </si>
  <si>
    <t>Estudando e trabalhando</t>
  </si>
  <si>
    <t>Nem estudando / nem trabalhando</t>
  </si>
  <si>
    <t>OCUPAÇÃO x TRABALHO REGISTRADO</t>
  </si>
  <si>
    <t>Trabalho Registrado</t>
  </si>
  <si>
    <t xml:space="preserve">% Registro </t>
  </si>
  <si>
    <t>% Ocupação</t>
  </si>
  <si>
    <t>Registrado</t>
  </si>
  <si>
    <t>Não registrado</t>
  </si>
  <si>
    <t>Não Registrado</t>
  </si>
  <si>
    <t>FAIXA DE RENDA INDIVIDUAL MENSAL</t>
  </si>
  <si>
    <t>Renda Individual Mensal</t>
  </si>
  <si>
    <t>Gasto Mensal com Transporte</t>
  </si>
  <si>
    <t>Até R$ 50,00</t>
  </si>
  <si>
    <t>De R$ 50,00 a R$ 100,00</t>
  </si>
  <si>
    <t>De R$ 100,00 a R$ 180,00</t>
  </si>
  <si>
    <t>De R$ 180,00 a R$ 300,00</t>
  </si>
  <si>
    <t>Acima de R$ 300,00</t>
  </si>
  <si>
    <t>% do Total</t>
  </si>
  <si>
    <t>RESPONSÁVEL PELO PAGAMENTO DAS DESPESAS COM TRANSPORTE PÚBLICO</t>
  </si>
  <si>
    <t>Não tenho despesas</t>
  </si>
  <si>
    <t>Recebo vale-transporte</t>
  </si>
  <si>
    <t>Recursos próprios</t>
  </si>
  <si>
    <t>Terceiros - Pais ou Parentes</t>
  </si>
  <si>
    <t>Responsável pelas Despesas com Transporte</t>
  </si>
  <si>
    <t>MEIO DE TRANSPORTE PARA IR AO TRABALHO</t>
  </si>
  <si>
    <t>Transporte para o Trabalho</t>
  </si>
  <si>
    <t>% Transporte</t>
  </si>
  <si>
    <t>Ônibus Municipal</t>
  </si>
  <si>
    <t>Ônibus Intermunicipal</t>
  </si>
  <si>
    <t>Metrô</t>
  </si>
  <si>
    <t>Trem</t>
  </si>
  <si>
    <t>Carro</t>
  </si>
  <si>
    <t>Ônibus Fretado</t>
  </si>
  <si>
    <t>Taxi</t>
  </si>
  <si>
    <t>Motocicleta</t>
  </si>
  <si>
    <t>Bicicleta</t>
  </si>
  <si>
    <t>Carona</t>
  </si>
  <si>
    <t>A pé</t>
  </si>
  <si>
    <t>Trabalho em Casa</t>
  </si>
  <si>
    <t>DESPESA MENSAL COM TRANSPORTE PÚBLICO</t>
  </si>
  <si>
    <t>AVALIAÇÃO DO TRANSPORTE PÚBLICO</t>
  </si>
  <si>
    <t xml:space="preserve">Critério </t>
  </si>
  <si>
    <t>Muito Bom</t>
  </si>
  <si>
    <t>Bom</t>
  </si>
  <si>
    <t>Regular</t>
  </si>
  <si>
    <t>Ruim</t>
  </si>
  <si>
    <t>Muito Ruim</t>
  </si>
  <si>
    <t>CONFORTO GERAL DOS VEÍCULOS</t>
  </si>
  <si>
    <t>SEGURANÇA PESSOAL E DA VIAGEM</t>
  </si>
  <si>
    <t>RAPIDEZ DA VIAGEM</t>
  </si>
  <si>
    <t>CONFIANÇA DE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</si>
  <si>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</si>
  <si>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</si>
  <si>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</si>
  <si>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</si>
  <si>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 xml:space="preserve">Avaliação </t>
  </si>
  <si>
    <t>ESCOLARIDADE</t>
  </si>
  <si>
    <t>Analfabeto / Até 3ª série fundamental</t>
  </si>
  <si>
    <t>4ª série fundamental</t>
  </si>
  <si>
    <t>Fundamental completo 5ª a 8ª série</t>
  </si>
  <si>
    <t>Médio completo 1° ao 3° grau / Superior incompleto</t>
  </si>
  <si>
    <t>Superior completo</t>
  </si>
  <si>
    <t>Escolaridade</t>
  </si>
  <si>
    <t>Item</t>
  </si>
  <si>
    <t>Descrição</t>
  </si>
  <si>
    <t>Detalhe</t>
  </si>
  <si>
    <t>PERFIL</t>
  </si>
  <si>
    <t>OCUPAÇÃO PRINCIPAL</t>
  </si>
  <si>
    <t>Trabalho - Estudo - Sem Atividade</t>
  </si>
  <si>
    <t>Sexo - Escolaridade</t>
  </si>
  <si>
    <t>Sexo - Faixa Etária</t>
  </si>
  <si>
    <t>Registro - Sem Registro</t>
  </si>
  <si>
    <t>Atividade - Faixa de Renda</t>
  </si>
  <si>
    <t>FORMALIZAÇÃO</t>
  </si>
  <si>
    <t>Atividade - Gasto Médio Mensal</t>
  </si>
  <si>
    <t>Atividade - Responsável</t>
  </si>
  <si>
    <t>MEIO DE TRANSPORTE UTILIZADO PARA IR AO TRABALHO</t>
  </si>
  <si>
    <t>Atividade - Meio de Transporte</t>
  </si>
  <si>
    <t>Conforto Geral dos Veículos</t>
  </si>
  <si>
    <t>Segurança Pessoal e da Viagem</t>
  </si>
  <si>
    <t>Rapidez na Realização da Viagem</t>
  </si>
  <si>
    <t>Confiança em Chegar ao Destino Sem Atraso</t>
  </si>
  <si>
    <t>Tempo de Espera no Ponto de Parada</t>
  </si>
  <si>
    <t>Acessibilidade aos Veículos</t>
  </si>
  <si>
    <t>Tratamento do Motorista e do Cobrador</t>
  </si>
  <si>
    <t>Informações sobre o Bilhete Único</t>
  </si>
  <si>
    <t>MEIO DE TRANSPORTE PARA ESTUDAR</t>
  </si>
  <si>
    <t>Transporte para Estudar</t>
  </si>
  <si>
    <t>MEIO DE TRANSPORTE UTILIZADO PARA IR AOS ESTUDOS</t>
  </si>
  <si>
    <t>3459</t>
  </si>
  <si>
    <t>273X</t>
  </si>
  <si>
    <t>7545</t>
  </si>
  <si>
    <t>917H</t>
  </si>
  <si>
    <t>2765</t>
  </si>
  <si>
    <t>6000</t>
  </si>
  <si>
    <t>2703</t>
  </si>
  <si>
    <t>1783</t>
  </si>
  <si>
    <t>971R</t>
  </si>
  <si>
    <t>6030</t>
  </si>
  <si>
    <t>8055</t>
  </si>
  <si>
    <t>715M</t>
  </si>
  <si>
    <t>118C</t>
  </si>
  <si>
    <t>8622</t>
  </si>
  <si>
    <t>5031</t>
  </si>
  <si>
    <t>809P</t>
  </si>
  <si>
    <t>Número da Linha</t>
  </si>
  <si>
    <t>#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</si>
  <si>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</si>
  <si>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</si>
  <si>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</si>
  <si>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</si>
  <si>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</si>
  <si>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</si>
  <si>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</si>
  <si>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</si>
  <si>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</si>
  <si>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</si>
  <si>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</si>
  <si>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</si>
  <si>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</si>
  <si>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</si>
  <si>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</si>
  <si>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</si>
  <si>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</si>
  <si>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</si>
  <si>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</si>
  <si>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</si>
  <si>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Letreiro da Linha - TP</t>
  </si>
  <si>
    <t>Letreiro da Linha - TS</t>
  </si>
  <si>
    <t>PAISSANDU</t>
  </si>
  <si>
    <t>TERM. CACHOEIRINHA</t>
  </si>
  <si>
    <t>TERM. PQ. D.PEDRO II</t>
  </si>
  <si>
    <t>ITAIM PAULISTA</t>
  </si>
  <si>
    <t>METRÔ ARTUR ALVIM</t>
  </si>
  <si>
    <t>JD. DAS OLIVEIRAS</t>
  </si>
  <si>
    <t>PCA RAMOS DE AZEVEDO</t>
  </si>
  <si>
    <t>JD. JOAO XXIII</t>
  </si>
  <si>
    <t>METRÔ VILA MARIANA</t>
  </si>
  <si>
    <t>TERMINAL PIRITUBA</t>
  </si>
  <si>
    <t>METRÔ TATUAPÉ</t>
  </si>
  <si>
    <t>VILA CISPER</t>
  </si>
  <si>
    <t>TERM. STO. AMARO</t>
  </si>
  <si>
    <t>TERM. PARELHEIROS</t>
  </si>
  <si>
    <t>METRÔ ITAQUERA</t>
  </si>
  <si>
    <t>JD. ETELVINA</t>
  </si>
  <si>
    <t>METRÔ SANTANA</t>
  </si>
  <si>
    <t>CACHOEIRA</t>
  </si>
  <si>
    <t>ESTACAO JARAGUA</t>
  </si>
  <si>
    <t>LAPA</t>
  </si>
  <si>
    <t>PERUS</t>
  </si>
  <si>
    <t>LGO. DA POLVORA</t>
  </si>
  <si>
    <t>JD. MARIA LUIZA</t>
  </si>
  <si>
    <t>METRÔ SANTA CECÍLIA</t>
  </si>
  <si>
    <t>JD. PERY ALTO</t>
  </si>
  <si>
    <t>PCA.RAMOS DE AZEVEDO</t>
  </si>
  <si>
    <t>MORRO DOCE</t>
  </si>
  <si>
    <t>TERM. SACOMA</t>
  </si>
  <si>
    <t>VILA ARAPUA</t>
  </si>
  <si>
    <t>TERM. PINHEIROS</t>
  </si>
  <si>
    <t>20 LINHAS MAIS UTILIZADAS INDICADAS PELOS USUÁRIOS</t>
  </si>
  <si>
    <t>A pesquisa socioeconômica está associada ao cadastro do Novo Bilhete Único. O seu preenchimento é opcional e desejável, porém não obrigatório.</t>
  </si>
  <si>
    <t>ÍNDICE GERAL DAS QUESTÕES DA PESQUISA SOCIOECONÔMICA E DE AVALIAÇÃO DO TRANSPORTE PÚBLICO</t>
  </si>
  <si>
    <t>Observações:</t>
  </si>
  <si>
    <t>Todas as informações pessoais obrigatórias, tais como nome, endereço, números de documentos e contatos, são mantidas sob sigilo e uso exclusivo da SPTRANS para fins de emissão do Bilhete Único.</t>
  </si>
  <si>
    <r>
      <t xml:space="preserve">LINHAS MAIS UTILIZADAS </t>
    </r>
    <r>
      <rPr>
        <sz val="12"/>
        <color theme="1"/>
        <rFont val="Calibri"/>
        <family val="2"/>
        <scheme val="minor"/>
      </rPr>
      <t>(conforme declarado pelos usuários)</t>
    </r>
  </si>
  <si>
    <t>9500</t>
  </si>
  <si>
    <t>3064</t>
  </si>
  <si>
    <t>1178</t>
  </si>
  <si>
    <t>UNISA</t>
  </si>
  <si>
    <t>EST. GUAIANAZES-CPTM</t>
  </si>
  <si>
    <t>CID. TIRADENTES</t>
  </si>
  <si>
    <t>PCA. DO CORREIO</t>
  </si>
  <si>
    <t>SAO MIGUEL</t>
  </si>
  <si>
    <t>TERM. CAMPO LIMPO</t>
  </si>
  <si>
    <t>Até 1 salário mínimo</t>
  </si>
  <si>
    <t>De 1 a 1,5 salários mínimos</t>
  </si>
  <si>
    <t>De 1,5 a 2 salários mínimos</t>
  </si>
  <si>
    <t>De 2 a 3,5 salários mínimos</t>
  </si>
  <si>
    <t>De 3,5 a 7 salários mínimos</t>
  </si>
  <si>
    <t>De 7 a 12 salários mínimos</t>
  </si>
  <si>
    <t>Acima de 12 salários mínimos</t>
  </si>
  <si>
    <t>Os usuários iniciaram o cadastro e o preenchimento da pesquisa em Abril de 2013. Sendo assim, os dados aqui apresentados referem-se aos usuários que responderam entre Abr/13 e Jun/16.</t>
  </si>
  <si>
    <t>175T</t>
  </si>
  <si>
    <t>METRÔ JABAQUARA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</si>
</sst>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165" fontId="0" fillId="2" borderId="5" xfId="2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164" fontId="0" fillId="2" borderId="11" xfId="1" applyNumberFormat="1" applyFont="1" applyFill="1" applyBorder="1" applyAlignment="1">
      <alignment vertical="center"/>
    </xf>
    <xf numFmtId="165" fontId="0" fillId="2" borderId="11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5" fontId="0" fillId="2" borderId="3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0" xfId="0" applyFill="1"/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5" fontId="5" fillId="2" borderId="26" xfId="2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165" fontId="5" fillId="2" borderId="3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25" xfId="1" applyNumberFormat="1" applyFont="1" applyFill="1" applyBorder="1" applyAlignment="1">
      <alignment vertical="center"/>
    </xf>
    <xf numFmtId="165" fontId="0" fillId="2" borderId="25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center"/>
    </xf>
    <xf numFmtId="165" fontId="2" fillId="2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vertical="center"/>
    </xf>
    <xf numFmtId="165" fontId="0" fillId="2" borderId="29" xfId="2" applyNumberFormat="1" applyFont="1" applyFill="1" applyBorder="1" applyAlignment="1">
      <alignment horizontal="center" vertical="center"/>
    </xf>
    <xf numFmtId="0" fontId="0" fillId="3" borderId="0" xfId="0" applyFill="1" applyBorder="1"/>
    <xf numFmtId="164" fontId="0" fillId="2" borderId="0" xfId="0" applyNumberFormat="1" applyFill="1" applyBorder="1"/>
    <xf numFmtId="164" fontId="7" fillId="2" borderId="0" xfId="0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164" fontId="5" fillId="2" borderId="31" xfId="1" applyNumberFormat="1" applyFont="1" applyFill="1" applyBorder="1" applyAlignment="1">
      <alignment vertical="center"/>
    </xf>
    <xf numFmtId="165" fontId="0" fillId="2" borderId="33" xfId="2" applyNumberFormat="1" applyFont="1" applyFill="1" applyBorder="1" applyAlignment="1">
      <alignment horizontal="center" vertical="center"/>
    </xf>
    <xf numFmtId="165" fontId="5" fillId="2" borderId="29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5" fontId="0" fillId="2" borderId="2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2" borderId="25" xfId="3" applyFill="1" applyBorder="1" applyAlignment="1" applyProtection="1">
      <alignment vertical="center"/>
    </xf>
    <xf numFmtId="0" fontId="11" fillId="2" borderId="8" xfId="3" applyFill="1" applyBorder="1" applyAlignment="1" applyProtection="1">
      <alignment vertical="center"/>
    </xf>
    <xf numFmtId="0" fontId="11" fillId="2" borderId="11" xfId="3" applyFill="1" applyBorder="1" applyAlignment="1" applyProtection="1">
      <alignment vertical="center"/>
    </xf>
    <xf numFmtId="165" fontId="0" fillId="2" borderId="9" xfId="2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/>
    <xf numFmtId="165" fontId="15" fillId="2" borderId="0" xfId="2" applyNumberFormat="1" applyFont="1" applyFill="1" applyBorder="1" applyAlignment="1">
      <alignment horizontal="center" vertical="center"/>
    </xf>
    <xf numFmtId="165" fontId="13" fillId="2" borderId="0" xfId="2" applyNumberFormat="1" applyFont="1" applyFill="1" applyBorder="1" applyAlignment="1">
      <alignment vertical="center"/>
    </xf>
    <xf numFmtId="165" fontId="16" fillId="2" borderId="0" xfId="2" applyNumberFormat="1" applyFont="1" applyFill="1" applyBorder="1" applyAlignment="1">
      <alignment horizontal="center" vertical="center"/>
    </xf>
    <xf numFmtId="0" fontId="13" fillId="2" borderId="22" xfId="0" applyFont="1" applyFill="1" applyBorder="1"/>
    <xf numFmtId="0" fontId="0" fillId="2" borderId="31" xfId="0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26" xfId="2" applyNumberFormat="1" applyFont="1" applyFill="1" applyBorder="1" applyAlignment="1">
      <alignment horizontal="center" vertical="center"/>
    </xf>
    <xf numFmtId="165" fontId="0" fillId="2" borderId="9" xfId="2" applyNumberFormat="1" applyFont="1" applyFill="1" applyBorder="1" applyAlignment="1">
      <alignment horizontal="center" vertical="center"/>
    </xf>
    <xf numFmtId="165" fontId="0" fillId="2" borderId="12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5" fontId="0" fillId="2" borderId="38" xfId="2" applyNumberFormat="1" applyFont="1" applyFill="1" applyBorder="1" applyAlignment="1">
      <alignment horizontal="center" vertical="center"/>
    </xf>
    <xf numFmtId="165" fontId="0" fillId="2" borderId="36" xfId="2" applyNumberFormat="1" applyFont="1" applyFill="1" applyBorder="1" applyAlignment="1">
      <alignment horizontal="center" vertical="center"/>
    </xf>
    <xf numFmtId="165" fontId="0" fillId="2" borderId="30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/>
    </xf>
    <xf numFmtId="165" fontId="3" fillId="2" borderId="28" xfId="2" applyNumberFormat="1" applyFont="1" applyFill="1" applyBorder="1" applyAlignment="1">
      <alignment horizontal="center" vertical="center"/>
    </xf>
    <xf numFmtId="165" fontId="3" fillId="2" borderId="9" xfId="2" applyNumberFormat="1" applyFont="1" applyFill="1" applyBorder="1" applyAlignment="1">
      <alignment horizontal="center" vertical="center"/>
    </xf>
    <xf numFmtId="165" fontId="3" fillId="2" borderId="27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66FF"/>
      <color rgb="FFFF99FF"/>
      <color rgb="FFFFCCFF"/>
      <color rgb="FFFFFFFF"/>
      <color rgb="FF66FF6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cap="small" baseline="0"/>
              <a:t>Perfil do Usuário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175913355658218E-2"/>
          <c:y val="0.16805179352580923"/>
          <c:w val="0.93583310706851364"/>
          <c:h val="0.7761087197433657"/>
        </c:manualLayout>
      </c:layout>
      <c:pie3DChart>
        <c:varyColors val="1"/>
        <c:ser>
          <c:idx val="0"/>
          <c:order val="0"/>
          <c:tx>
            <c:strRef>
              <c:f>Perfil!$G$4</c:f>
              <c:strCache>
                <c:ptCount val="1"/>
                <c:pt idx="0">
                  <c:v>% Sexo</c:v>
                </c:pt>
              </c:strCache>
            </c:strRef>
          </c:tx>
          <c:spPr>
            <a:solidFill>
              <a:schemeClr val="tx2"/>
            </a:solidFill>
          </c:spPr>
          <c:explosion val="25"/>
          <c:dPt>
            <c:idx val="0"/>
            <c:spPr>
              <a:solidFill>
                <a:schemeClr val="accent2"/>
              </a:solidFill>
            </c:spPr>
          </c:dPt>
          <c:dLbls>
            <c:dLbl>
              <c:idx val="7"/>
              <c:layout>
                <c:manualLayout>
                  <c:x val="0.20258454994240271"/>
                  <c:y val="5.0059400469678106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CatName val="1"/>
            <c:showPercent val="1"/>
            <c:showLeaderLines val="1"/>
          </c:dLbls>
          <c:cat>
            <c:strRef>
              <c:f>Perfil!$C$5:$C$17</c:f>
              <c:strCache>
                <c:ptCount val="8"/>
                <c:pt idx="0">
                  <c:v>Feminino</c:v>
                </c:pt>
                <c:pt idx="7">
                  <c:v>Masculino</c:v>
                </c:pt>
              </c:strCache>
            </c:strRef>
          </c:cat>
          <c:val>
            <c:numRef>
              <c:f>Perfil!$G$5:$G$17</c:f>
              <c:numCache>
                <c:formatCode>0.0%</c:formatCode>
                <c:ptCount val="13"/>
                <c:pt idx="0">
                  <c:v>0.56155393241114748</c:v>
                </c:pt>
                <c:pt idx="7">
                  <c:v>0.43843429413267254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Responsável pelas Despesas com Transporte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8985507246376812E-2"/>
          <c:y val="0.26215296004666172"/>
          <c:w val="0.96837944664031861"/>
          <c:h val="0.60094889180519384"/>
        </c:manualLayout>
      </c:layout>
      <c:barChart>
        <c:barDir val="col"/>
        <c:grouping val="clustered"/>
        <c:ser>
          <c:idx val="0"/>
          <c:order val="0"/>
          <c:tx>
            <c:strRef>
              <c:f>'Respon. Despesa'!$F$4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'Respon. Despesa'!$D$6:$D$9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Despesa'!$F$6:$F$9</c:f>
              <c:numCache>
                <c:formatCode>0.0%</c:formatCode>
                <c:ptCount val="4"/>
                <c:pt idx="0">
                  <c:v>1.5282233904791357E-2</c:v>
                </c:pt>
                <c:pt idx="1">
                  <c:v>1.0078229188813081E-2</c:v>
                </c:pt>
                <c:pt idx="2">
                  <c:v>0.1467993196621504</c:v>
                </c:pt>
                <c:pt idx="3">
                  <c:v>0.62951424457372585</c:v>
                </c:pt>
              </c:numCache>
            </c:numRef>
          </c:val>
        </c:ser>
        <c:dLbls>
          <c:showVal val="1"/>
        </c:dLbls>
        <c:overlap val="-25"/>
        <c:axId val="64218624"/>
        <c:axId val="64220160"/>
      </c:barChart>
      <c:catAx>
        <c:axId val="64218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4220160"/>
        <c:crosses val="autoZero"/>
        <c:auto val="1"/>
        <c:lblAlgn val="ctr"/>
        <c:lblOffset val="100"/>
      </c:catAx>
      <c:valAx>
        <c:axId val="64220160"/>
        <c:scaling>
          <c:orientation val="minMax"/>
        </c:scaling>
        <c:delete val="1"/>
        <c:axPos val="l"/>
        <c:numFmt formatCode="0.0%" sourceLinked="1"/>
        <c:tickLblPos val="none"/>
        <c:crossAx val="6421862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</a:t>
            </a:r>
            <a:r>
              <a:rPr lang="pt-BR" baseline="0"/>
              <a:t> </a:t>
            </a:r>
            <a:r>
              <a:rPr lang="pt-BR"/>
              <a:t>com Transporte 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'Respon. Despesa'!$D$11:$D$14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Despesa'!$F$11:$F$14</c:f>
              <c:numCache>
                <c:formatCode>0.0%</c:formatCode>
                <c:ptCount val="4"/>
                <c:pt idx="0">
                  <c:v>1.0168461921090974E-2</c:v>
                </c:pt>
                <c:pt idx="1">
                  <c:v>0.44379173581367504</c:v>
                </c:pt>
                <c:pt idx="2">
                  <c:v>0.34402855973201041</c:v>
                </c:pt>
                <c:pt idx="3">
                  <c:v>1.7099303174232854E-2</c:v>
                </c:pt>
              </c:numCache>
            </c:numRef>
          </c:val>
        </c:ser>
        <c:dLbls>
          <c:showVal val="1"/>
        </c:dLbls>
        <c:overlap val="-25"/>
        <c:axId val="64273024"/>
        <c:axId val="67576192"/>
      </c:barChart>
      <c:catAx>
        <c:axId val="642730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576192"/>
        <c:crosses val="autoZero"/>
        <c:auto val="1"/>
        <c:lblAlgn val="ctr"/>
        <c:lblOffset val="100"/>
      </c:catAx>
      <c:valAx>
        <c:axId val="67576192"/>
        <c:scaling>
          <c:orientation val="minMax"/>
        </c:scaling>
        <c:delete val="1"/>
        <c:axPos val="l"/>
        <c:numFmt formatCode="0.0%" sourceLinked="1"/>
        <c:tickLblPos val="none"/>
        <c:crossAx val="6427302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Responsável pelas Despesas com Transporte 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'Respon. Despesa'!$D$16:$D$19</c:f>
              <c:strCache>
                <c:ptCount val="4"/>
                <c:pt idx="0">
                  <c:v>Não tenho despesas</c:v>
                </c:pt>
                <c:pt idx="1">
                  <c:v>Recebo vale-transporte</c:v>
                </c:pt>
                <c:pt idx="2">
                  <c:v>Recursos próprios</c:v>
                </c:pt>
                <c:pt idx="3">
                  <c:v>Terceiros - Pais ou Parentes</c:v>
                </c:pt>
              </c:strCache>
            </c:strRef>
          </c:cat>
          <c:val>
            <c:numRef>
              <c:f>'Respon. Despesa'!$F$16:$F$19</c:f>
              <c:numCache>
                <c:formatCode>0.0%</c:formatCode>
                <c:ptCount val="4"/>
                <c:pt idx="0">
                  <c:v>7.2451636573472155E-3</c:v>
                </c:pt>
                <c:pt idx="1">
                  <c:v>0.26974698919637102</c:v>
                </c:pt>
                <c:pt idx="2">
                  <c:v>0.45867335852874019</c:v>
                </c:pt>
                <c:pt idx="3">
                  <c:v>6.2794980391039368E-2</c:v>
                </c:pt>
              </c:numCache>
            </c:numRef>
          </c:val>
        </c:ser>
        <c:dLbls>
          <c:showVal val="1"/>
        </c:dLbls>
        <c:overlap val="-25"/>
        <c:axId val="67629056"/>
        <c:axId val="67630592"/>
      </c:barChart>
      <c:catAx>
        <c:axId val="676290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7630592"/>
        <c:crosses val="autoZero"/>
        <c:auto val="1"/>
        <c:lblAlgn val="ctr"/>
        <c:lblOffset val="100"/>
      </c:catAx>
      <c:valAx>
        <c:axId val="67630592"/>
        <c:scaling>
          <c:orientation val="minMax"/>
        </c:scaling>
        <c:delete val="1"/>
        <c:axPos val="l"/>
        <c:numFmt formatCode="0.0%" sourceLinked="1"/>
        <c:tickLblPos val="none"/>
        <c:crossAx val="6762905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Meio de Transporte para ir ao Trabalho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Trabalho'!$D$5:$D$16</c:f>
              <c:strCache>
                <c:ptCount val="12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  <c:pt idx="11">
                  <c:v>Trabalho em Casa</c:v>
                </c:pt>
              </c:strCache>
            </c:strRef>
          </c:cat>
          <c:val>
            <c:numRef>
              <c:f>'Meio Trabalho'!$I$5:$I$16</c:f>
              <c:numCache>
                <c:formatCode>0.0%</c:formatCode>
                <c:ptCount val="12"/>
                <c:pt idx="0">
                  <c:v>0.38046931742918483</c:v>
                </c:pt>
                <c:pt idx="1">
                  <c:v>6.4658064006945265E-2</c:v>
                </c:pt>
                <c:pt idx="2">
                  <c:v>0.26400438558601219</c:v>
                </c:pt>
                <c:pt idx="3">
                  <c:v>0.16545935067303602</c:v>
                </c:pt>
                <c:pt idx="4">
                  <c:v>2.8729747860800306E-2</c:v>
                </c:pt>
                <c:pt idx="5">
                  <c:v>8.8292981035966722E-3</c:v>
                </c:pt>
                <c:pt idx="6">
                  <c:v>6.7703550596885514E-3</c:v>
                </c:pt>
                <c:pt idx="7">
                  <c:v>3.21986482753619E-3</c:v>
                </c:pt>
                <c:pt idx="8">
                  <c:v>6.7788873281947742E-3</c:v>
                </c:pt>
                <c:pt idx="9">
                  <c:v>1.2114754745274455E-2</c:v>
                </c:pt>
                <c:pt idx="10">
                  <c:v>5.4554258295231417E-2</c:v>
                </c:pt>
                <c:pt idx="11">
                  <c:v>4.4117160844993212E-3</c:v>
                </c:pt>
              </c:numCache>
            </c:numRef>
          </c:val>
        </c:ser>
        <c:dLbls>
          <c:showVal val="1"/>
        </c:dLbls>
        <c:shape val="box"/>
        <c:axId val="76449664"/>
        <c:axId val="76451200"/>
        <c:axId val="0"/>
      </c:bar3DChart>
      <c:catAx>
        <c:axId val="7644966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76451200"/>
        <c:crosses val="autoZero"/>
        <c:auto val="1"/>
        <c:lblAlgn val="ctr"/>
        <c:lblOffset val="100"/>
      </c:catAx>
      <c:valAx>
        <c:axId val="76451200"/>
        <c:scaling>
          <c:orientation val="minMax"/>
        </c:scaling>
        <c:delete val="1"/>
        <c:axPos val="l"/>
        <c:numFmt formatCode="0.0%" sourceLinked="1"/>
        <c:tickLblPos val="none"/>
        <c:crossAx val="76449664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3"/>
  <c:chart>
    <c:title>
      <c:tx>
        <c:rich>
          <a:bodyPr/>
          <a:lstStyle/>
          <a:p>
            <a:pPr>
              <a:defRPr/>
            </a:pPr>
            <a:r>
              <a:rPr lang="pt-BR"/>
              <a:t>Meio de Transporte para ir aos Estudos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'Meio Estudo'!$D$5:$D$16</c:f>
              <c:strCache>
                <c:ptCount val="11"/>
                <c:pt idx="0">
                  <c:v>Ônibus Municipal</c:v>
                </c:pt>
                <c:pt idx="1">
                  <c:v>Ônibus Intermunicipal</c:v>
                </c:pt>
                <c:pt idx="2">
                  <c:v>Metrô</c:v>
                </c:pt>
                <c:pt idx="3">
                  <c:v>Trem</c:v>
                </c:pt>
                <c:pt idx="4">
                  <c:v>Carro</c:v>
                </c:pt>
                <c:pt idx="5">
                  <c:v>Ônibus Fretado</c:v>
                </c:pt>
                <c:pt idx="6">
                  <c:v>Taxi</c:v>
                </c:pt>
                <c:pt idx="7">
                  <c:v>Motocicleta</c:v>
                </c:pt>
                <c:pt idx="8">
                  <c:v>Bicicleta</c:v>
                </c:pt>
                <c:pt idx="9">
                  <c:v>Carona</c:v>
                </c:pt>
                <c:pt idx="10">
                  <c:v>A pé</c:v>
                </c:pt>
              </c:strCache>
            </c:strRef>
          </c:cat>
          <c:val>
            <c:numRef>
              <c:f>'Meio Estudo'!$I$5:$I$16</c:f>
              <c:numCache>
                <c:formatCode>0.0%</c:formatCode>
                <c:ptCount val="12"/>
                <c:pt idx="0">
                  <c:v>0.40643012388159561</c:v>
                </c:pt>
                <c:pt idx="1">
                  <c:v>6.4971554192483988E-2</c:v>
                </c:pt>
                <c:pt idx="2">
                  <c:v>0.25743061009919671</c:v>
                </c:pt>
                <c:pt idx="3">
                  <c:v>0.14676332838804321</c:v>
                </c:pt>
                <c:pt idx="4">
                  <c:v>2.0725752494462523E-2</c:v>
                </c:pt>
                <c:pt idx="5">
                  <c:v>7.0351946740471998E-3</c:v>
                </c:pt>
                <c:pt idx="6">
                  <c:v>3.1953223373352782E-3</c:v>
                </c:pt>
                <c:pt idx="7">
                  <c:v>1.6207253369238633E-3</c:v>
                </c:pt>
                <c:pt idx="8">
                  <c:v>5.2033594727240243E-3</c:v>
                </c:pt>
                <c:pt idx="9">
                  <c:v>1.5746385574713362E-2</c:v>
                </c:pt>
                <c:pt idx="11">
                  <c:v>0</c:v>
                </c:pt>
              </c:numCache>
            </c:numRef>
          </c:val>
        </c:ser>
        <c:dLbls>
          <c:showVal val="1"/>
        </c:dLbls>
        <c:shape val="box"/>
        <c:axId val="68636672"/>
        <c:axId val="68638208"/>
        <c:axId val="0"/>
      </c:bar3DChart>
      <c:catAx>
        <c:axId val="68636672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68638208"/>
        <c:crosses val="autoZero"/>
        <c:auto val="1"/>
        <c:lblAlgn val="ctr"/>
        <c:lblOffset val="100"/>
      </c:catAx>
      <c:valAx>
        <c:axId val="68638208"/>
        <c:scaling>
          <c:orientation val="minMax"/>
        </c:scaling>
        <c:delete val="1"/>
        <c:axPos val="l"/>
        <c:numFmt formatCode="0.0%" sourceLinked="1"/>
        <c:tickLblPos val="none"/>
        <c:crossAx val="6863667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9"/>
  <c:chart>
    <c:title>
      <c:tx>
        <c:rich>
          <a:bodyPr/>
          <a:lstStyle/>
          <a:p>
            <a:pPr>
              <a:defRPr/>
            </a:pPr>
            <a:r>
              <a:rPr lang="pt-BR"/>
              <a:t>Conforto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64466906262113E-2"/>
          <c:y val="0.33076827708094458"/>
          <c:w val="0.88899397460924945"/>
          <c:h val="0.6264034081166990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Transporte!$D$5:$D$9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Transporte!$F$5:$F$9</c:f>
              <c:numCache>
                <c:formatCode>0.0%</c:formatCode>
                <c:ptCount val="5"/>
                <c:pt idx="0">
                  <c:v>3.9918292707394838E-2</c:v>
                </c:pt>
                <c:pt idx="1">
                  <c:v>0.24656169177662723</c:v>
                </c:pt>
                <c:pt idx="2">
                  <c:v>0.42511295421735557</c:v>
                </c:pt>
                <c:pt idx="3">
                  <c:v>0.18471848149786513</c:v>
                </c:pt>
                <c:pt idx="4">
                  <c:v>0.10368857980075727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pt-BR"/>
              <a:t>Segurança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3497805431689801E-2"/>
          <c:y val="0.32942746951573343"/>
          <c:w val="0.95233912208133076"/>
          <c:h val="0.67057253048426801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Transporte!$D$10:$D$14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Transporte!$F$10:$F$14</c:f>
              <c:numCache>
                <c:formatCode>0.0%</c:formatCode>
                <c:ptCount val="5"/>
                <c:pt idx="0">
                  <c:v>3.9088053092721314E-2</c:v>
                </c:pt>
                <c:pt idx="1">
                  <c:v>0.27310053018622543</c:v>
                </c:pt>
                <c:pt idx="2">
                  <c:v>0.43670112259642102</c:v>
                </c:pt>
                <c:pt idx="3">
                  <c:v>0.1710674688333908</c:v>
                </c:pt>
                <c:pt idx="4">
                  <c:v>8.0042825291241432E-2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title>
      <c:tx>
        <c:rich>
          <a:bodyPr/>
          <a:lstStyle/>
          <a:p>
            <a:pPr>
              <a:defRPr/>
            </a:pPr>
            <a:r>
              <a:rPr lang="pt-BR"/>
              <a:t>Rapidez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7132169284997309E-2"/>
          <c:y val="0.3307684515851973"/>
          <c:w val="0.91205735427997869"/>
          <c:h val="0.646503724134438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Transporte!$D$15:$D$19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Transporte!$F$15:$F$19</c:f>
              <c:numCache>
                <c:formatCode>0.0%</c:formatCode>
                <c:ptCount val="5"/>
                <c:pt idx="0">
                  <c:v>3.8488875649729554E-2</c:v>
                </c:pt>
                <c:pt idx="1">
                  <c:v>0.22905452920648628</c:v>
                </c:pt>
                <c:pt idx="2">
                  <c:v>0.41049427521572812</c:v>
                </c:pt>
                <c:pt idx="3">
                  <c:v>0.19825965804005558</c:v>
                </c:pt>
                <c:pt idx="4">
                  <c:v>0.12370266188800048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/>
              <a:t>Confiança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547872866559988E-2"/>
          <c:y val="0.32942729658792752"/>
          <c:w val="0.93829729644763382"/>
          <c:h val="0.6676456692913408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Transporte!$D$20:$D$24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Transporte!$F$20:$F$24</c:f>
              <c:numCache>
                <c:formatCode>0.0%</c:formatCode>
                <c:ptCount val="5"/>
                <c:pt idx="0">
                  <c:v>4.4959955405512661E-2</c:v>
                </c:pt>
                <c:pt idx="1">
                  <c:v>0.24093205431815287</c:v>
                </c:pt>
                <c:pt idx="2">
                  <c:v>0.41938383560581871</c:v>
                </c:pt>
                <c:pt idx="3">
                  <c:v>0.17730000313785713</c:v>
                </c:pt>
                <c:pt idx="4">
                  <c:v>0.11742415153265863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/>
            </a:pPr>
            <a:r>
              <a:rPr lang="pt-BR"/>
              <a:t>Tempo Espera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3299361839155082E-2"/>
          <c:y val="0.32942729658792752"/>
          <c:w val="0.90260168809444985"/>
          <c:h val="0.64097900262467666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Transporte!$D$25:$D$29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Transporte!$F$25:$F$29</c:f>
              <c:numCache>
                <c:formatCode>0.0%</c:formatCode>
                <c:ptCount val="5"/>
                <c:pt idx="0">
                  <c:v>5.4853503470392341E-2</c:v>
                </c:pt>
                <c:pt idx="1">
                  <c:v>0.29159611884178227</c:v>
                </c:pt>
                <c:pt idx="2">
                  <c:v>0.42576873768917095</c:v>
                </c:pt>
                <c:pt idx="3">
                  <c:v>0.14953989736459489</c:v>
                </c:pt>
                <c:pt idx="4">
                  <c:v>7.8241742634059558E-2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4"/>
  <c:chart>
    <c:title>
      <c:tx>
        <c:rich>
          <a:bodyPr/>
          <a:lstStyle/>
          <a:p>
            <a:pPr>
              <a:defRPr/>
            </a:pPr>
            <a:r>
              <a:rPr lang="pt-BR"/>
              <a:t>Faixa Etária</a:t>
            </a:r>
          </a:p>
        </c:rich>
      </c:tx>
      <c:layout>
        <c:manualLayout>
          <c:xMode val="edge"/>
          <c:yMode val="edge"/>
          <c:x val="0.39770057314264518"/>
          <c:y val="1.6806722689075678E-2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2.9931972789115829E-2"/>
          <c:y val="0.16232515053265401"/>
          <c:w val="0.94013605442176851"/>
          <c:h val="0.67201658616202387"/>
        </c:manualLayout>
      </c:layout>
      <c:bar3DChart>
        <c:barDir val="col"/>
        <c:grouping val="clustered"/>
        <c:ser>
          <c:idx val="0"/>
          <c:order val="0"/>
          <c:cat>
            <c:strRef>
              <c:f>Perfil!$D$5:$D$11</c:f>
              <c:strCache>
                <c:ptCount val="7"/>
                <c:pt idx="0">
                  <c:v>Não Informado</c:v>
                </c:pt>
                <c:pt idx="1">
                  <c:v>Menor que 10 anos</c:v>
                </c:pt>
                <c:pt idx="2">
                  <c:v>Entre 11 a 20 anos</c:v>
                </c:pt>
                <c:pt idx="3">
                  <c:v>Entre 21 a 30 anos</c:v>
                </c:pt>
                <c:pt idx="4">
                  <c:v>Entre 31 a 40 anos</c:v>
                </c:pt>
                <c:pt idx="5">
                  <c:v>Entre 41 a 60 anos</c:v>
                </c:pt>
                <c:pt idx="6">
                  <c:v>Maior que 60 anos</c:v>
                </c:pt>
              </c:strCache>
            </c:strRef>
          </c:cat>
          <c:val>
            <c:numRef>
              <c:f>Perfil!$O$5:$O$11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39303</c:v>
                </c:pt>
                <c:pt idx="2">
                  <c:v>572275</c:v>
                </c:pt>
                <c:pt idx="3">
                  <c:v>734022</c:v>
                </c:pt>
                <c:pt idx="4">
                  <c:v>352913</c:v>
                </c:pt>
                <c:pt idx="5">
                  <c:v>247900</c:v>
                </c:pt>
                <c:pt idx="6">
                  <c:v>3634</c:v>
                </c:pt>
              </c:numCache>
            </c:numRef>
          </c:val>
        </c:ser>
        <c:dLbls>
          <c:showVal val="1"/>
        </c:dLbls>
        <c:shape val="box"/>
        <c:axId val="56276864"/>
        <c:axId val="56278400"/>
        <c:axId val="0"/>
      </c:bar3DChart>
      <c:catAx>
        <c:axId val="562768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56278400"/>
        <c:crosses val="autoZero"/>
        <c:auto val="1"/>
        <c:lblAlgn val="ctr"/>
        <c:lblOffset val="100"/>
      </c:catAx>
      <c:valAx>
        <c:axId val="56278400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tickLblPos val="none"/>
        <c:crossAx val="5627686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/>
          <a:lstStyle/>
          <a:p>
            <a:pPr>
              <a:defRPr/>
            </a:pPr>
            <a:r>
              <a:rPr lang="pt-BR"/>
              <a:t>Acessibilidade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678894088013681E-2"/>
          <c:y val="0.31916060973147697"/>
          <c:w val="0.93829727279175112"/>
          <c:h val="0.68083939026852613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Transporte!$D$30:$D$34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Transporte!$F$30:$F$34</c:f>
              <c:numCache>
                <c:formatCode>0.0%</c:formatCode>
                <c:ptCount val="5"/>
                <c:pt idx="0">
                  <c:v>5.7367006580350613E-2</c:v>
                </c:pt>
                <c:pt idx="1">
                  <c:v>0.37313851871178699</c:v>
                </c:pt>
                <c:pt idx="2">
                  <c:v>0.41639542024263865</c:v>
                </c:pt>
                <c:pt idx="3">
                  <c:v>0.10186597037106114</c:v>
                </c:pt>
                <c:pt idx="4">
                  <c:v>5.1233084094162606E-2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Tratamento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5274193461946012E-2"/>
          <c:y val="0.32809913686162362"/>
          <c:w val="0.93852678515601773"/>
          <c:h val="0.66204411015787534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Transporte!$D$35:$D$39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Transporte!$F$35:$F$39</c:f>
              <c:numCache>
                <c:formatCode>0.0%</c:formatCode>
                <c:ptCount val="5"/>
                <c:pt idx="0">
                  <c:v>9.5616775012769953E-2</c:v>
                </c:pt>
                <c:pt idx="1">
                  <c:v>0.44400111245428026</c:v>
                </c:pt>
                <c:pt idx="2">
                  <c:v>0.35935597318143087</c:v>
                </c:pt>
                <c:pt idx="3">
                  <c:v>6.0375021190924409E-2</c:v>
                </c:pt>
                <c:pt idx="4">
                  <c:v>4.0651118160594524E-2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Bilhete Único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4.7998855140222493E-2"/>
          <c:y val="0.32548241002537898"/>
          <c:w val="0.90400228971955321"/>
          <c:h val="0.6510061942321288"/>
        </c:manualLayout>
      </c:layout>
      <c:pie3DChart>
        <c:varyColors val="1"/>
        <c:ser>
          <c:idx val="0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Transporte!$D$40:$D$44</c:f>
              <c:strCache>
                <c:ptCount val="5"/>
                <c:pt idx="0">
                  <c:v>Muito Bom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Muito Ruim</c:v>
                </c:pt>
              </c:strCache>
            </c:strRef>
          </c:cat>
          <c:val>
            <c:numRef>
              <c:f>Transporte!$F$40:$F$44</c:f>
              <c:numCache>
                <c:formatCode>0.0%</c:formatCode>
                <c:ptCount val="5"/>
                <c:pt idx="0">
                  <c:v>0.14110304434002183</c:v>
                </c:pt>
                <c:pt idx="1">
                  <c:v>0.43900073491748881</c:v>
                </c:pt>
                <c:pt idx="2">
                  <c:v>0.30973208916998862</c:v>
                </c:pt>
                <c:pt idx="3">
                  <c:v>6.6021201256040801E-2</c:v>
                </c:pt>
                <c:pt idx="4">
                  <c:v>4.4142930316459925E-2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Escolaridade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Escolaridade!$D$11:$D$16</c:f>
              <c:strCache>
                <c:ptCount val="6"/>
                <c:pt idx="0">
                  <c:v>Não Informado</c:v>
                </c:pt>
                <c:pt idx="1">
                  <c:v>Analfabeto / Até 3ª série fundamental</c:v>
                </c:pt>
                <c:pt idx="2">
                  <c:v>4ª série fundamental</c:v>
                </c:pt>
                <c:pt idx="3">
                  <c:v>Fundamental completo 5ª a 8ª série</c:v>
                </c:pt>
                <c:pt idx="4">
                  <c:v>Médio completo 1° ao 3° grau / Superior incompleto</c:v>
                </c:pt>
                <c:pt idx="5">
                  <c:v>Superior completo</c:v>
                </c:pt>
              </c:strCache>
            </c:strRef>
          </c:cat>
          <c:val>
            <c:numRef>
              <c:f>Escolaridade!$G$11:$G$16</c:f>
              <c:numCache>
                <c:formatCode>0.0%</c:formatCode>
                <c:ptCount val="6"/>
                <c:pt idx="0">
                  <c:v>2.0990536700678304E-2</c:v>
                </c:pt>
                <c:pt idx="1">
                  <c:v>3.3375700712601229E-2</c:v>
                </c:pt>
                <c:pt idx="2">
                  <c:v>0.15268636997215834</c:v>
                </c:pt>
                <c:pt idx="3">
                  <c:v>0.60903474551674464</c:v>
                </c:pt>
                <c:pt idx="4">
                  <c:v>0.16816539351241613</c:v>
                </c:pt>
                <c:pt idx="5">
                  <c:v>1.0744833219102639E-8</c:v>
                </c:pt>
              </c:numCache>
            </c:numRef>
          </c:val>
        </c:ser>
        <c:dLbls>
          <c:showVal val="1"/>
        </c:dLbls>
        <c:overlap val="-25"/>
        <c:axId val="56248576"/>
        <c:axId val="59420672"/>
      </c:barChart>
      <c:catAx>
        <c:axId val="56248576"/>
        <c:scaling>
          <c:orientation val="minMax"/>
        </c:scaling>
        <c:axPos val="b"/>
        <c:majorTickMark val="none"/>
        <c:tickLblPos val="nextTo"/>
        <c:crossAx val="59420672"/>
        <c:crosses val="autoZero"/>
        <c:auto val="1"/>
        <c:lblAlgn val="ctr"/>
        <c:lblOffset val="100"/>
      </c:catAx>
      <c:valAx>
        <c:axId val="59420672"/>
        <c:scaling>
          <c:orientation val="minMax"/>
        </c:scaling>
        <c:delete val="1"/>
        <c:axPos val="l"/>
        <c:numFmt formatCode="0.0%" sourceLinked="1"/>
        <c:tickLblPos val="none"/>
        <c:crossAx val="5624857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1089271568626194E-3"/>
          <c:y val="0.17904868343070082"/>
          <c:w val="0.99289107284313938"/>
          <c:h val="0.82095131656930265"/>
        </c:manualLayout>
      </c:layout>
      <c:pie3DChart>
        <c:varyColors val="1"/>
        <c:ser>
          <c:idx val="0"/>
          <c:order val="0"/>
          <c:tx>
            <c:strRef>
              <c:f>Ocupação!$E$4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9.207368274578108E-2"/>
                  <c:y val="-3.9910253153839642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9904081916634317"/>
                  <c:y val="-3.7953094572855811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Ocupação!$C$5:$C$9</c:f>
              <c:strCache>
                <c:ptCount val="5"/>
                <c:pt idx="0">
                  <c:v>Não Informado</c:v>
                </c:pt>
                <c:pt idx="1">
                  <c:v>Apenas estudando</c:v>
                </c:pt>
                <c:pt idx="2">
                  <c:v>Apenas trabalhando</c:v>
                </c:pt>
                <c:pt idx="3">
                  <c:v>Estudando e trabalhando</c:v>
                </c:pt>
                <c:pt idx="4">
                  <c:v>Nem estudando / nem trabalhando</c:v>
                </c:pt>
              </c:strCache>
            </c:strRef>
          </c:cat>
          <c:val>
            <c:numRef>
              <c:f>Ocupação!$E$5:$E$9</c:f>
              <c:numCache>
                <c:formatCode>0.0%</c:formatCode>
                <c:ptCount val="5"/>
                <c:pt idx="0">
                  <c:v>1.9522437903976717E-2</c:v>
                </c:pt>
                <c:pt idx="1">
                  <c:v>0.42375432994445489</c:v>
                </c:pt>
                <c:pt idx="2">
                  <c:v>0.23257490093660405</c:v>
                </c:pt>
                <c:pt idx="3">
                  <c:v>0.2874146360440778</c:v>
                </c:pt>
                <c:pt idx="4">
                  <c:v>3.67336951708866E-2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Faixa de Renda Individual</a:t>
            </a:r>
          </a:p>
          <a:p>
            <a:pPr>
              <a:defRPr/>
            </a:pPr>
            <a:r>
              <a:rPr lang="en-US" sz="1400" b="0"/>
              <a:t>(apenas trabalhando)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8461538461538472E-3"/>
          <c:y val="0.19837124893393362"/>
          <c:w val="0.99067599067599221"/>
          <c:h val="0.70747826546870562"/>
        </c:manualLayout>
      </c:layout>
      <c:barChart>
        <c:barDir val="col"/>
        <c:grouping val="clustered"/>
        <c:ser>
          <c:idx val="0"/>
          <c:order val="0"/>
          <c:tx>
            <c:strRef>
              <c:f>Fx.Renda!$F$4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Fx.Renda!$D$6:$D$12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Fx.Renda!$F$6:$F$12</c:f>
              <c:numCache>
                <c:formatCode>0.0%</c:formatCode>
                <c:ptCount val="7"/>
                <c:pt idx="0">
                  <c:v>0.13150330364964147</c:v>
                </c:pt>
                <c:pt idx="1">
                  <c:v>0.25240675608456992</c:v>
                </c:pt>
                <c:pt idx="2">
                  <c:v>0.11791454090054716</c:v>
                </c:pt>
                <c:pt idx="3">
                  <c:v>7.6851122272453151E-2</c:v>
                </c:pt>
                <c:pt idx="4">
                  <c:v>5.341083667513305E-2</c:v>
                </c:pt>
                <c:pt idx="5">
                  <c:v>1.5937193240393884E-2</c:v>
                </c:pt>
                <c:pt idx="6">
                  <c:v>7.2675890180611252E-3</c:v>
                </c:pt>
              </c:numCache>
            </c:numRef>
          </c:val>
        </c:ser>
        <c:dLbls>
          <c:showVal val="1"/>
        </c:dLbls>
        <c:overlap val="-25"/>
        <c:axId val="62630912"/>
        <c:axId val="62632704"/>
      </c:barChart>
      <c:catAx>
        <c:axId val="62630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2632704"/>
        <c:crosses val="autoZero"/>
        <c:auto val="1"/>
        <c:lblAlgn val="ctr"/>
        <c:lblOffset val="100"/>
      </c:catAx>
      <c:valAx>
        <c:axId val="62632704"/>
        <c:scaling>
          <c:orientation val="minMax"/>
        </c:scaling>
        <c:delete val="1"/>
        <c:axPos val="l"/>
        <c:numFmt formatCode="0.0%" sourceLinked="1"/>
        <c:tickLblPos val="none"/>
        <c:crossAx val="6263091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Faixa de Renda Individual</a:t>
            </a:r>
          </a:p>
          <a:p>
            <a:pPr>
              <a:defRPr/>
            </a:pPr>
            <a:r>
              <a:rPr lang="pt-BR" sz="14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cat>
            <c:strRef>
              <c:f>Fx.Renda!$D$14:$D$20</c:f>
              <c:strCache>
                <c:ptCount val="7"/>
                <c:pt idx="0">
                  <c:v>Até 1 salário mínimo</c:v>
                </c:pt>
                <c:pt idx="1">
                  <c:v>De 1 a 1,5 salários mínimos</c:v>
                </c:pt>
                <c:pt idx="2">
                  <c:v>De 1,5 a 2 salários mínimos</c:v>
                </c:pt>
                <c:pt idx="3">
                  <c:v>De 2 a 3,5 salários mínimos</c:v>
                </c:pt>
                <c:pt idx="4">
                  <c:v>De 3,5 a 7 salários mínimos</c:v>
                </c:pt>
                <c:pt idx="5">
                  <c:v>De 7 a 12 salários mínimos</c:v>
                </c:pt>
                <c:pt idx="6">
                  <c:v>Acima de 12 salários mínimos</c:v>
                </c:pt>
              </c:strCache>
            </c:strRef>
          </c:cat>
          <c:val>
            <c:numRef>
              <c:f>Fx.Renda!$F$14:$F$20</c:f>
              <c:numCache>
                <c:formatCode>0.0%</c:formatCode>
                <c:ptCount val="7"/>
                <c:pt idx="0">
                  <c:v>0.2054452712305736</c:v>
                </c:pt>
                <c:pt idx="1">
                  <c:v>0.25369471288278439</c:v>
                </c:pt>
                <c:pt idx="2">
                  <c:v>0.10714222106654224</c:v>
                </c:pt>
                <c:pt idx="3">
                  <c:v>6.3085285621164139E-2</c:v>
                </c:pt>
                <c:pt idx="4">
                  <c:v>3.2752841607329226E-2</c:v>
                </c:pt>
                <c:pt idx="5">
                  <c:v>6.9922597145391273E-3</c:v>
                </c:pt>
                <c:pt idx="6">
                  <c:v>2.4168355661308189E-3</c:v>
                </c:pt>
              </c:numCache>
            </c:numRef>
          </c:val>
        </c:ser>
        <c:dLbls>
          <c:showVal val="1"/>
        </c:dLbls>
        <c:overlap val="-25"/>
        <c:axId val="62689280"/>
        <c:axId val="62690816"/>
      </c:barChart>
      <c:catAx>
        <c:axId val="62689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2690816"/>
        <c:crosses val="autoZero"/>
        <c:auto val="1"/>
        <c:lblAlgn val="ctr"/>
        <c:lblOffset val="100"/>
      </c:catAx>
      <c:valAx>
        <c:axId val="62690816"/>
        <c:scaling>
          <c:orientation val="minMax"/>
        </c:scaling>
        <c:delete val="1"/>
        <c:axPos val="l"/>
        <c:numFmt formatCode="0.0%" sourceLinked="1"/>
        <c:tickLblPos val="none"/>
        <c:crossAx val="62689280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en-US" sz="1700"/>
              <a:t>Despesa</a:t>
            </a:r>
            <a:r>
              <a:rPr lang="en-US" sz="1700" baseline="0"/>
              <a:t> </a:t>
            </a:r>
            <a:r>
              <a:rPr lang="en-US" sz="1700"/>
              <a:t>Mensal com Transporte Público</a:t>
            </a:r>
          </a:p>
          <a:p>
            <a:pPr>
              <a:defRPr/>
            </a:pPr>
            <a:r>
              <a:rPr lang="en-US" sz="1200" b="0"/>
              <a:t>(apenas estudando)</a:t>
            </a:r>
          </a:p>
        </c:rich>
      </c:tx>
      <c:layout>
        <c:manualLayout>
          <c:xMode val="edge"/>
          <c:yMode val="edge"/>
          <c:x val="0.12697934442474831"/>
          <c:y val="0"/>
        </c:manualLayout>
      </c:layout>
    </c:title>
    <c:plotArea>
      <c:layout>
        <c:manualLayout>
          <c:layoutTarget val="inner"/>
          <c:xMode val="edge"/>
          <c:yMode val="edge"/>
          <c:x val="2.8985507246376812E-2"/>
          <c:y val="0.26215296004666161"/>
          <c:w val="0.96837944664031816"/>
          <c:h val="0.60094889180519351"/>
        </c:manualLayout>
      </c:layout>
      <c:barChart>
        <c:barDir val="col"/>
        <c:grouping val="clustered"/>
        <c:ser>
          <c:idx val="0"/>
          <c:order val="0"/>
          <c:tx>
            <c:strRef>
              <c:f>'Despesa Transporte'!$F$4</c:f>
              <c:strCache>
                <c:ptCount val="1"/>
                <c:pt idx="0">
                  <c:v>% Ocupação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'Despesa Transporte'!$D$6:$D$10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Transporte'!$F$6:$F$10</c:f>
              <c:numCache>
                <c:formatCode>0.0%</c:formatCode>
                <c:ptCount val="5"/>
                <c:pt idx="0">
                  <c:v>4.1635661686542064E-2</c:v>
                </c:pt>
                <c:pt idx="1">
                  <c:v>0.20369667948742728</c:v>
                </c:pt>
                <c:pt idx="2">
                  <c:v>0.30594667465548231</c:v>
                </c:pt>
                <c:pt idx="3">
                  <c:v>0.16789075938846904</c:v>
                </c:pt>
                <c:pt idx="4">
                  <c:v>4.4122905351862231E-2</c:v>
                </c:pt>
              </c:numCache>
            </c:numRef>
          </c:val>
        </c:ser>
        <c:dLbls>
          <c:showVal val="1"/>
        </c:dLbls>
        <c:overlap val="-25"/>
        <c:axId val="62981632"/>
        <c:axId val="62983168"/>
      </c:barChart>
      <c:catAx>
        <c:axId val="629816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2983168"/>
        <c:crosses val="autoZero"/>
        <c:auto val="1"/>
        <c:lblAlgn val="ctr"/>
        <c:lblOffset val="100"/>
      </c:catAx>
      <c:valAx>
        <c:axId val="62983168"/>
        <c:scaling>
          <c:orientation val="minMax"/>
        </c:scaling>
        <c:delete val="1"/>
        <c:axPos val="l"/>
        <c:numFmt formatCode="0.0%" sourceLinked="1"/>
        <c:tickLblPos val="none"/>
        <c:crossAx val="62981632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(apenas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cat>
            <c:strRef>
              <c:f>'Despesa Transporte'!$D$12:$D$16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Transporte'!$F$12:$F$16</c:f>
              <c:numCache>
                <c:formatCode>0.0%</c:formatCode>
                <c:ptCount val="5"/>
                <c:pt idx="0">
                  <c:v>2.1267932368723395E-2</c:v>
                </c:pt>
                <c:pt idx="1">
                  <c:v>5.7339560599190924E-2</c:v>
                </c:pt>
                <c:pt idx="2">
                  <c:v>0.3150572471200363</c:v>
                </c:pt>
                <c:pt idx="3">
                  <c:v>0.32075334656847426</c:v>
                </c:pt>
                <c:pt idx="4">
                  <c:v>7.1586412117637221E-2</c:v>
                </c:pt>
              </c:numCache>
            </c:numRef>
          </c:val>
        </c:ser>
        <c:dLbls>
          <c:showVal val="1"/>
        </c:dLbls>
        <c:overlap val="-25"/>
        <c:axId val="62999168"/>
        <c:axId val="63005056"/>
      </c:barChart>
      <c:catAx>
        <c:axId val="629991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3005056"/>
        <c:crosses val="autoZero"/>
        <c:auto val="1"/>
        <c:lblAlgn val="ctr"/>
        <c:lblOffset val="100"/>
      </c:catAx>
      <c:valAx>
        <c:axId val="63005056"/>
        <c:scaling>
          <c:orientation val="minMax"/>
        </c:scaling>
        <c:delete val="1"/>
        <c:axPos val="l"/>
        <c:numFmt formatCode="0.0%" sourceLinked="1"/>
        <c:tickLblPos val="none"/>
        <c:crossAx val="62999168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 sz="1700"/>
              <a:t>Despesa Mensal com Transporte Público</a:t>
            </a:r>
          </a:p>
          <a:p>
            <a:pPr>
              <a:defRPr/>
            </a:pPr>
            <a:r>
              <a:rPr lang="pt-BR" sz="1200" b="0"/>
              <a:t>(estudando e trabalhando)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'Despesa Transporte'!$D$18:$D$22</c:f>
              <c:strCache>
                <c:ptCount val="5"/>
                <c:pt idx="0">
                  <c:v>Até R$ 50,00</c:v>
                </c:pt>
                <c:pt idx="1">
                  <c:v>De R$ 50,00 a R$ 100,00</c:v>
                </c:pt>
                <c:pt idx="2">
                  <c:v>De R$ 100,00 a R$ 180,00</c:v>
                </c:pt>
                <c:pt idx="3">
                  <c:v>De R$ 180,00 a R$ 300,00</c:v>
                </c:pt>
                <c:pt idx="4">
                  <c:v>Acima de R$ 300,00</c:v>
                </c:pt>
              </c:strCache>
            </c:strRef>
          </c:cat>
          <c:val>
            <c:numRef>
              <c:f>'Despesa Transporte'!$F$18:$F$22</c:f>
              <c:numCache>
                <c:formatCode>0.0%</c:formatCode>
                <c:ptCount val="5"/>
                <c:pt idx="0">
                  <c:v>1.3952461182806805E-2</c:v>
                </c:pt>
                <c:pt idx="1">
                  <c:v>8.3509950523439916E-2</c:v>
                </c:pt>
                <c:pt idx="2">
                  <c:v>0.27431528929005233</c:v>
                </c:pt>
                <c:pt idx="3">
                  <c:v>0.31022764916880091</c:v>
                </c:pt>
                <c:pt idx="4">
                  <c:v>9.4979678633891271E-2</c:v>
                </c:pt>
              </c:numCache>
            </c:numRef>
          </c:val>
        </c:ser>
        <c:dLbls>
          <c:showVal val="1"/>
        </c:dLbls>
        <c:overlap val="-25"/>
        <c:axId val="64167936"/>
        <c:axId val="64169472"/>
      </c:barChart>
      <c:catAx>
        <c:axId val="641679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50"/>
            </a:pPr>
            <a:endParaRPr lang="pt-BR"/>
          </a:p>
        </c:txPr>
        <c:crossAx val="64169472"/>
        <c:crosses val="autoZero"/>
        <c:auto val="1"/>
        <c:lblAlgn val="ctr"/>
        <c:lblOffset val="100"/>
      </c:catAx>
      <c:valAx>
        <c:axId val="64169472"/>
        <c:scaling>
          <c:orientation val="minMax"/>
        </c:scaling>
        <c:delete val="1"/>
        <c:axPos val="l"/>
        <c:numFmt formatCode="0.0%" sourceLinked="1"/>
        <c:tickLblPos val="none"/>
        <c:crossAx val="64167936"/>
        <c:crosses val="autoZero"/>
        <c:crossBetween val="between"/>
      </c:valAx>
    </c:plotArea>
    <c:plotVisOnly val="1"/>
  </c:chart>
  <c:spPr>
    <a:ln w="19050">
      <a:solidFill>
        <a:schemeClr val="tx1">
          <a:lumMod val="50000"/>
          <a:lumOff val="50000"/>
        </a:schemeClr>
      </a:solidFill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76200</xdr:rowOff>
    </xdr:from>
    <xdr:to>
      <xdr:col>16</xdr:col>
      <xdr:colOff>76200</xdr:colOff>
      <xdr:row>10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10</xdr:row>
      <xdr:rowOff>142875</xdr:rowOff>
    </xdr:from>
    <xdr:to>
      <xdr:col>15</xdr:col>
      <xdr:colOff>361950</xdr:colOff>
      <xdr:row>25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232833</xdr:colOff>
      <xdr:row>2</xdr:row>
      <xdr:rowOff>80930</xdr:rowOff>
    </xdr:from>
    <xdr:to>
      <xdr:col>16</xdr:col>
      <xdr:colOff>53537</xdr:colOff>
      <xdr:row>22</xdr:row>
      <xdr:rowOff>148163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1</xdr:row>
      <xdr:rowOff>180975</xdr:rowOff>
    </xdr:from>
    <xdr:to>
      <xdr:col>14</xdr:col>
      <xdr:colOff>590550</xdr:colOff>
      <xdr:row>15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9524</xdr:rowOff>
    </xdr:from>
    <xdr:to>
      <xdr:col>15</xdr:col>
      <xdr:colOff>600075</xdr:colOff>
      <xdr:row>20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180474</xdr:rowOff>
    </xdr:from>
    <xdr:to>
      <xdr:col>25</xdr:col>
      <xdr:colOff>561473</xdr:colOff>
      <xdr:row>21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38100</xdr:rowOff>
    </xdr:from>
    <xdr:to>
      <xdr:col>16</xdr:col>
      <xdr:colOff>19050</xdr:colOff>
      <xdr:row>19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24</xdr:row>
      <xdr:rowOff>171450</xdr:rowOff>
    </xdr:from>
    <xdr:to>
      <xdr:col>14</xdr:col>
      <xdr:colOff>371475</xdr:colOff>
      <xdr:row>39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24</xdr:row>
      <xdr:rowOff>142875</xdr:rowOff>
    </xdr:from>
    <xdr:to>
      <xdr:col>5</xdr:col>
      <xdr:colOff>371474</xdr:colOff>
      <xdr:row>39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10026</xdr:rowOff>
    </xdr:from>
    <xdr:to>
      <xdr:col>16</xdr:col>
      <xdr:colOff>19050</xdr:colOff>
      <xdr:row>17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21</xdr:row>
      <xdr:rowOff>171450</xdr:rowOff>
    </xdr:from>
    <xdr:to>
      <xdr:col>14</xdr:col>
      <xdr:colOff>371475</xdr:colOff>
      <xdr:row>36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685799</xdr:colOff>
      <xdr:row>21</xdr:row>
      <xdr:rowOff>142875</xdr:rowOff>
    </xdr:from>
    <xdr:to>
      <xdr:col>5</xdr:col>
      <xdr:colOff>371474</xdr:colOff>
      <xdr:row>36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13895</xdr:colOff>
      <xdr:row>3</xdr:row>
      <xdr:rowOff>364671</xdr:rowOff>
    </xdr:from>
    <xdr:to>
      <xdr:col>16</xdr:col>
      <xdr:colOff>591553</xdr:colOff>
      <xdr:row>23</xdr:row>
      <xdr:rowOff>160421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43973</xdr:colOff>
      <xdr:row>4</xdr:row>
      <xdr:rowOff>33803</xdr:rowOff>
    </xdr:from>
    <xdr:to>
      <xdr:col>17</xdr:col>
      <xdr:colOff>10025</xdr:colOff>
      <xdr:row>25</xdr:row>
      <xdr:rowOff>40105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18049</xdr:colOff>
      <xdr:row>1</xdr:row>
      <xdr:rowOff>70185</xdr:rowOff>
    </xdr:from>
    <xdr:to>
      <xdr:col>11</xdr:col>
      <xdr:colOff>294273</xdr:colOff>
      <xdr:row>10</xdr:row>
      <xdr:rowOff>60660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19050</xdr:rowOff>
    </xdr:from>
    <xdr:to>
      <xdr:col>16</xdr:col>
      <xdr:colOff>276225</xdr:colOff>
      <xdr:row>14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18047</xdr:colOff>
      <xdr:row>11</xdr:row>
      <xdr:rowOff>89235</xdr:rowOff>
    </xdr:from>
    <xdr:to>
      <xdr:col>11</xdr:col>
      <xdr:colOff>313322</xdr:colOff>
      <xdr:row>21</xdr:row>
      <xdr:rowOff>79709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15</xdr:row>
      <xdr:rowOff>19050</xdr:rowOff>
    </xdr:from>
    <xdr:to>
      <xdr:col>16</xdr:col>
      <xdr:colOff>342900</xdr:colOff>
      <xdr:row>25</xdr:row>
      <xdr:rowOff>19050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22</xdr:row>
      <xdr:rowOff>148390</xdr:rowOff>
    </xdr:from>
    <xdr:to>
      <xdr:col>11</xdr:col>
      <xdr:colOff>352425</xdr:colOff>
      <xdr:row>32</xdr:row>
      <xdr:rowOff>148390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19051</xdr:colOff>
      <xdr:row>26</xdr:row>
      <xdr:rowOff>57150</xdr:rowOff>
    </xdr:from>
    <xdr:to>
      <xdr:col>16</xdr:col>
      <xdr:colOff>371475</xdr:colOff>
      <xdr:row>36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37600</xdr:colOff>
      <xdr:row>33</xdr:row>
      <xdr:rowOff>175461</xdr:rowOff>
    </xdr:from>
    <xdr:to>
      <xdr:col>11</xdr:col>
      <xdr:colOff>390024</xdr:colOff>
      <xdr:row>43</xdr:row>
      <xdr:rowOff>184986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38</xdr:row>
      <xdr:rowOff>2</xdr:rowOff>
    </xdr:from>
    <xdr:to>
      <xdr:col>16</xdr:col>
      <xdr:colOff>361950</xdr:colOff>
      <xdr:row>48</xdr:row>
      <xdr:rowOff>28575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29"/>
  <sheetViews>
    <sheetView tabSelected="1" workbookViewId="0"/>
  </sheetViews>
  <sheetFormatPr defaultColWidth="0" defaultRowHeight="15" zeroHeight="1"/>
  <cols>
    <col min="1" max="1" width="2.7109375" style="148" customWidth="1"/>
    <col min="2" max="2" width="2.7109375" style="92" customWidth="1"/>
    <col min="3" max="3" width="8.7109375" style="94" customWidth="1"/>
    <col min="4" max="4" width="70.7109375" style="92" customWidth="1"/>
    <col min="5" max="5" width="70.7109375" style="94" customWidth="1"/>
    <col min="6" max="6" width="2.7109375" style="92" customWidth="1"/>
    <col min="7" max="7" width="2.7109375" style="148" customWidth="1"/>
    <col min="8" max="16384" width="9.140625" style="92" hidden="1"/>
  </cols>
  <sheetData>
    <row r="1" spans="1:7" s="148" customFormat="1" ht="15.75" thickBot="1">
      <c r="C1" s="149"/>
      <c r="E1" s="149"/>
    </row>
    <row r="2" spans="1:7">
      <c r="B2" s="128"/>
      <c r="C2" s="129"/>
      <c r="D2" s="130"/>
      <c r="E2" s="129"/>
      <c r="F2" s="131"/>
    </row>
    <row r="3" spans="1:7" ht="15.75">
      <c r="B3" s="132"/>
      <c r="C3" s="162" t="s">
        <v>182</v>
      </c>
      <c r="D3" s="163"/>
      <c r="E3" s="164"/>
      <c r="F3" s="133"/>
    </row>
    <row r="4" spans="1:7" s="93" customFormat="1" ht="30" customHeight="1">
      <c r="A4" s="121"/>
      <c r="B4" s="102"/>
      <c r="C4" s="103" t="s">
        <v>84</v>
      </c>
      <c r="D4" s="134" t="s">
        <v>85</v>
      </c>
      <c r="E4" s="135" t="s">
        <v>86</v>
      </c>
      <c r="F4" s="105"/>
      <c r="G4" s="121"/>
    </row>
    <row r="5" spans="1:7">
      <c r="B5" s="132"/>
      <c r="C5" s="106">
        <v>1</v>
      </c>
      <c r="D5" s="150" t="s">
        <v>87</v>
      </c>
      <c r="E5" s="136" t="s">
        <v>91</v>
      </c>
      <c r="F5" s="133"/>
    </row>
    <row r="6" spans="1:7">
      <c r="B6" s="132"/>
      <c r="C6" s="109">
        <v>2</v>
      </c>
      <c r="D6" s="151" t="s">
        <v>77</v>
      </c>
      <c r="E6" s="137" t="s">
        <v>90</v>
      </c>
      <c r="F6" s="133"/>
    </row>
    <row r="7" spans="1:7">
      <c r="B7" s="132"/>
      <c r="C7" s="109">
        <v>3</v>
      </c>
      <c r="D7" s="151" t="s">
        <v>88</v>
      </c>
      <c r="E7" s="137" t="s">
        <v>89</v>
      </c>
      <c r="F7" s="133"/>
    </row>
    <row r="8" spans="1:7">
      <c r="B8" s="132"/>
      <c r="C8" s="109">
        <v>4</v>
      </c>
      <c r="D8" s="151" t="s">
        <v>94</v>
      </c>
      <c r="E8" s="137" t="s">
        <v>92</v>
      </c>
      <c r="F8" s="133"/>
    </row>
    <row r="9" spans="1:7">
      <c r="B9" s="132"/>
      <c r="C9" s="109">
        <v>5</v>
      </c>
      <c r="D9" s="151" t="s">
        <v>30</v>
      </c>
      <c r="E9" s="137" t="s">
        <v>93</v>
      </c>
      <c r="F9" s="133"/>
    </row>
    <row r="10" spans="1:7">
      <c r="B10" s="132"/>
      <c r="C10" s="109">
        <v>6</v>
      </c>
      <c r="D10" s="151" t="s">
        <v>60</v>
      </c>
      <c r="E10" s="137" t="s">
        <v>95</v>
      </c>
      <c r="F10" s="133"/>
    </row>
    <row r="11" spans="1:7">
      <c r="B11" s="132"/>
      <c r="C11" s="109">
        <v>7</v>
      </c>
      <c r="D11" s="151" t="s">
        <v>39</v>
      </c>
      <c r="E11" s="137" t="s">
        <v>96</v>
      </c>
      <c r="F11" s="133"/>
    </row>
    <row r="12" spans="1:7">
      <c r="B12" s="132"/>
      <c r="C12" s="109">
        <v>8</v>
      </c>
      <c r="D12" s="151" t="s">
        <v>97</v>
      </c>
      <c r="E12" s="137" t="s">
        <v>98</v>
      </c>
      <c r="F12" s="133"/>
    </row>
    <row r="13" spans="1:7">
      <c r="B13" s="132"/>
      <c r="C13" s="109">
        <v>9</v>
      </c>
      <c r="D13" s="151" t="s">
        <v>109</v>
      </c>
      <c r="E13" s="137" t="s">
        <v>98</v>
      </c>
      <c r="F13" s="133"/>
    </row>
    <row r="14" spans="1:7">
      <c r="B14" s="132"/>
      <c r="C14" s="109">
        <v>10</v>
      </c>
      <c r="D14" s="151" t="s">
        <v>61</v>
      </c>
      <c r="E14" s="137" t="s">
        <v>99</v>
      </c>
      <c r="F14" s="133"/>
    </row>
    <row r="15" spans="1:7">
      <c r="B15" s="132"/>
      <c r="C15" s="109">
        <v>10</v>
      </c>
      <c r="D15" s="151" t="s">
        <v>61</v>
      </c>
      <c r="E15" s="137" t="s">
        <v>100</v>
      </c>
      <c r="F15" s="133"/>
    </row>
    <row r="16" spans="1:7">
      <c r="B16" s="132"/>
      <c r="C16" s="109">
        <v>10</v>
      </c>
      <c r="D16" s="151" t="s">
        <v>61</v>
      </c>
      <c r="E16" s="137" t="s">
        <v>101</v>
      </c>
      <c r="F16" s="133"/>
    </row>
    <row r="17" spans="2:6">
      <c r="B17" s="132"/>
      <c r="C17" s="109">
        <v>10</v>
      </c>
      <c r="D17" s="151" t="s">
        <v>61</v>
      </c>
      <c r="E17" s="137" t="s">
        <v>102</v>
      </c>
      <c r="F17" s="133"/>
    </row>
    <row r="18" spans="2:6">
      <c r="B18" s="132"/>
      <c r="C18" s="109">
        <v>10</v>
      </c>
      <c r="D18" s="151" t="s">
        <v>61</v>
      </c>
      <c r="E18" s="137" t="s">
        <v>103</v>
      </c>
      <c r="F18" s="133"/>
    </row>
    <row r="19" spans="2:6">
      <c r="B19" s="132"/>
      <c r="C19" s="109">
        <v>10</v>
      </c>
      <c r="D19" s="151" t="s">
        <v>61</v>
      </c>
      <c r="E19" s="137" t="s">
        <v>104</v>
      </c>
      <c r="F19" s="133"/>
    </row>
    <row r="20" spans="2:6">
      <c r="B20" s="132"/>
      <c r="C20" s="109">
        <v>10</v>
      </c>
      <c r="D20" s="151" t="s">
        <v>61</v>
      </c>
      <c r="E20" s="137" t="s">
        <v>105</v>
      </c>
      <c r="F20" s="133"/>
    </row>
    <row r="21" spans="2:6">
      <c r="B21" s="132"/>
      <c r="C21" s="109">
        <v>10</v>
      </c>
      <c r="D21" s="151" t="s">
        <v>61</v>
      </c>
      <c r="E21" s="137" t="s">
        <v>106</v>
      </c>
      <c r="F21" s="133"/>
    </row>
    <row r="22" spans="2:6">
      <c r="B22" s="132"/>
      <c r="C22" s="113">
        <v>11</v>
      </c>
      <c r="D22" s="152" t="s">
        <v>180</v>
      </c>
      <c r="E22" s="138" t="s">
        <v>126</v>
      </c>
      <c r="F22" s="133"/>
    </row>
    <row r="23" spans="2:6">
      <c r="B23" s="132"/>
      <c r="C23" s="139"/>
      <c r="D23" s="140"/>
      <c r="E23" s="139"/>
      <c r="F23" s="133"/>
    </row>
    <row r="24" spans="2:6">
      <c r="B24" s="132"/>
      <c r="C24" s="141" t="s">
        <v>183</v>
      </c>
      <c r="D24" s="142"/>
      <c r="E24" s="143"/>
      <c r="F24" s="133"/>
    </row>
    <row r="25" spans="2:6" ht="39.950000000000003" customHeight="1">
      <c r="B25" s="132"/>
      <c r="C25" s="166" t="s">
        <v>181</v>
      </c>
      <c r="D25" s="166"/>
      <c r="E25" s="166"/>
      <c r="F25" s="133"/>
    </row>
    <row r="26" spans="2:6" ht="39.950000000000003" customHeight="1">
      <c r="B26" s="132"/>
      <c r="C26" s="166" t="s">
        <v>202</v>
      </c>
      <c r="D26" s="166"/>
      <c r="E26" s="166"/>
      <c r="F26" s="133"/>
    </row>
    <row r="27" spans="2:6" ht="39.950000000000003" customHeight="1">
      <c r="B27" s="132"/>
      <c r="C27" s="165" t="s">
        <v>184</v>
      </c>
      <c r="D27" s="165"/>
      <c r="E27" s="165"/>
      <c r="F27" s="133"/>
    </row>
    <row r="28" spans="2:6" ht="15.75" thickBot="1">
      <c r="B28" s="144"/>
      <c r="C28" s="145"/>
      <c r="D28" s="146"/>
      <c r="E28" s="145"/>
      <c r="F28" s="147"/>
    </row>
    <row r="29" spans="2:6" s="148" customFormat="1">
      <c r="C29" s="149"/>
      <c r="E29" s="149"/>
    </row>
  </sheetData>
  <mergeCells count="4">
    <mergeCell ref="C3:E3"/>
    <mergeCell ref="C27:E27"/>
    <mergeCell ref="C26:E26"/>
    <mergeCell ref="C25:E25"/>
  </mergeCells>
  <hyperlinks>
    <hyperlink ref="D5" location="Perfil!A1" display="PERFIL"/>
    <hyperlink ref="D6" location="Escolaridade!A1" display="ESCOLARIDADE"/>
    <hyperlink ref="D7" location="Ocupação!A1" display="OCUPAÇÃO PRINCIPAL"/>
    <hyperlink ref="D8" location="Registro!A1" display="FORMALIZAÇÃO"/>
    <hyperlink ref="D9" location="Fx.Renda!A1" display="FAIXA DE RENDA INDIVIDUAL MENSAL"/>
    <hyperlink ref="D10" location="'Despesa Transporte'!A1" display="DESPESA MENSAL COM TRANSPORTE PÚBLICO"/>
    <hyperlink ref="D11" location="'Respon. Despesa'!A1" display="RESPONSÁVEL PELO PAGAMENTO DAS DESPESAS COM TRANSPORTE PÚBLICO"/>
    <hyperlink ref="D12" location="'Meio Trabalho'!A1" display="MEIO DE TRANSPORTE UTILIZADO PARA IR AO TRABALHO"/>
    <hyperlink ref="D13" location="'Meio Estudo'!A1" display="MEIO DE TRANSPORTE UTILIZADO PARA IR AOS ESTUDOS"/>
    <hyperlink ref="D14" location="Transporte!A1" display="AVALIAÇÃO DO TRANSPORTE PÚBLICO"/>
    <hyperlink ref="D22" location="Linha!A1" display="20 LINHAS MAIS UTILIZADAS INDICADAS PELOS USUÁRIOS"/>
    <hyperlink ref="D15" location="Transporte!A1" display="AVALIAÇÃO DO TRANSPORTE PÚBLICO"/>
    <hyperlink ref="D16:D21" location="Transporte!A1" display="AVALIAÇÃO DO TRANSPORTE PÚBLICO"/>
  </hyperlinks>
  <printOptions horizontalCentered="1"/>
  <pageMargins left="0" right="0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3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107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108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19</v>
      </c>
      <c r="D5" s="80" t="s">
        <v>48</v>
      </c>
      <c r="E5" s="42">
        <v>610428</v>
      </c>
      <c r="F5" s="8">
        <f>E5/SUM(E5:E16)</f>
        <v>0.41918694921574295</v>
      </c>
      <c r="G5" s="81">
        <f t="shared" ref="G5:G28" si="0">E5/$E$29</f>
        <v>0.2536759297353231</v>
      </c>
      <c r="H5" s="24"/>
      <c r="I5" s="68">
        <f t="shared" ref="I5:I14" si="1">G5+G17</f>
        <v>0.40643012388159561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91847</v>
      </c>
      <c r="F6" s="11">
        <f>E6/SUM($E$5:$E$16)</f>
        <v>6.307224394133025E-2</v>
      </c>
      <c r="G6" s="38">
        <f t="shared" si="0"/>
        <v>3.8168912825755401E-2</v>
      </c>
      <c r="H6" s="24"/>
      <c r="I6" s="68">
        <f t="shared" si="1"/>
        <v>6.4971554192483988E-2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347058</v>
      </c>
      <c r="F7" s="11">
        <f t="shared" ref="F7:F16" si="2">E7/SUM($E$5:$E$16)</f>
        <v>0.23832816355232284</v>
      </c>
      <c r="G7" s="38">
        <f t="shared" si="0"/>
        <v>0.14422710102105696</v>
      </c>
      <c r="H7" s="24"/>
      <c r="I7" s="68">
        <f t="shared" si="1"/>
        <v>0.25743061009919671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201101</v>
      </c>
      <c r="F8" s="11">
        <f t="shared" si="2"/>
        <v>0.13809804706572296</v>
      </c>
      <c r="G8" s="38">
        <f t="shared" si="0"/>
        <v>8.3571663071980981E-2</v>
      </c>
      <c r="H8" s="24"/>
      <c r="I8" s="68">
        <f t="shared" si="1"/>
        <v>0.14676332838804321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31678</v>
      </c>
      <c r="F9" s="11">
        <f t="shared" si="2"/>
        <v>2.1753596128054914E-2</v>
      </c>
      <c r="G9" s="38">
        <f t="shared" si="0"/>
        <v>1.3164445441813883E-2</v>
      </c>
      <c r="H9" s="24"/>
      <c r="I9" s="68">
        <f t="shared" si="1"/>
        <v>2.0725752494462523E-2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11545</v>
      </c>
      <c r="F10" s="11">
        <f t="shared" si="2"/>
        <v>7.9280657648334481E-3</v>
      </c>
      <c r="G10" s="38">
        <f t="shared" si="0"/>
        <v>4.7977625678938462E-3</v>
      </c>
      <c r="H10" s="24"/>
      <c r="I10" s="68">
        <f t="shared" si="1"/>
        <v>7.0351946740471998E-3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4934</v>
      </c>
      <c r="F11" s="11">
        <f t="shared" si="2"/>
        <v>3.3882266334940006E-3</v>
      </c>
      <c r="G11" s="38">
        <f t="shared" si="0"/>
        <v>2.0504253365082928E-3</v>
      </c>
      <c r="H11" s="24"/>
      <c r="I11" s="68">
        <f t="shared" si="1"/>
        <v>3.1953223373352782E-3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1637</v>
      </c>
      <c r="F12" s="11">
        <f t="shared" si="2"/>
        <v>1.1241441019516983E-3</v>
      </c>
      <c r="G12" s="38">
        <f t="shared" si="0"/>
        <v>6.8028907090881131E-4</v>
      </c>
      <c r="H12" s="24"/>
      <c r="I12" s="68">
        <f t="shared" si="1"/>
        <v>1.6207253369238633E-3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8658</v>
      </c>
      <c r="F13" s="11">
        <f t="shared" si="2"/>
        <v>5.9455342912020787E-3</v>
      </c>
      <c r="G13" s="38">
        <f t="shared" si="0"/>
        <v>3.5980102479709767E-3</v>
      </c>
      <c r="H13" s="24"/>
      <c r="I13" s="68">
        <f t="shared" si="1"/>
        <v>5.2033594727240243E-3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27667</v>
      </c>
      <c r="F14" s="11">
        <f t="shared" si="2"/>
        <v>1.8999202729809185E-2</v>
      </c>
      <c r="G14" s="38">
        <f t="shared" si="0"/>
        <v>1.1497591768377571E-2</v>
      </c>
      <c r="H14" s="24"/>
      <c r="I14" s="68">
        <f t="shared" si="1"/>
        <v>1.5746385574713362E-2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200"/>
      <c r="D15" s="82" t="s">
        <v>58</v>
      </c>
      <c r="E15" s="83">
        <v>119666</v>
      </c>
      <c r="F15" s="11">
        <f t="shared" ref="F15" si="3">E15/SUM($E$5:$E$16)</f>
        <v>8.2175826575535682E-2</v>
      </c>
      <c r="G15" s="38">
        <f t="shared" ref="G15" si="4">E15/$E$29</f>
        <v>4.9729671325213082E-2</v>
      </c>
      <c r="H15" s="24"/>
      <c r="I15" s="68"/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/>
      <c r="E16" s="43"/>
      <c r="F16" s="14">
        <f t="shared" si="2"/>
        <v>0</v>
      </c>
      <c r="G16" s="71">
        <f t="shared" si="0"/>
        <v>0</v>
      </c>
      <c r="H16" s="24"/>
      <c r="I16" s="68">
        <f t="shared" ref="I16" si="5">G16+G28</f>
        <v>0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 s="29" customFormat="1">
      <c r="B17" s="23"/>
      <c r="C17" s="201" t="s">
        <v>21</v>
      </c>
      <c r="D17" s="67" t="s">
        <v>48</v>
      </c>
      <c r="E17" s="34">
        <v>367577</v>
      </c>
      <c r="F17" s="61">
        <f>E17/SUM($E$17:$E$28)</f>
        <v>0.3868779542600812</v>
      </c>
      <c r="G17" s="35">
        <f t="shared" si="0"/>
        <v>0.15275419414627253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s="29" customFormat="1">
      <c r="B18" s="23"/>
      <c r="C18" s="198"/>
      <c r="D18" s="69" t="s">
        <v>49</v>
      </c>
      <c r="E18" s="37">
        <v>64496</v>
      </c>
      <c r="F18" s="61">
        <f t="shared" ref="F18:F28" si="6">E18/SUM($E$17:$E$28)</f>
        <v>6.7882594770505761E-2</v>
      </c>
      <c r="G18" s="38">
        <f t="shared" si="0"/>
        <v>2.6802641366728587E-2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s="29" customFormat="1">
      <c r="B19" s="23"/>
      <c r="C19" s="198"/>
      <c r="D19" s="69" t="s">
        <v>50</v>
      </c>
      <c r="E19" s="37">
        <v>272405</v>
      </c>
      <c r="F19" s="61">
        <f t="shared" si="6"/>
        <v>0.28670860562607947</v>
      </c>
      <c r="G19" s="38">
        <f t="shared" si="0"/>
        <v>0.11320350907813974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s="29" customFormat="1">
      <c r="B20" s="23"/>
      <c r="C20" s="198"/>
      <c r="D20" s="69" t="s">
        <v>51</v>
      </c>
      <c r="E20" s="37">
        <v>152060</v>
      </c>
      <c r="F20" s="61">
        <f t="shared" si="6"/>
        <v>0.16004445796333269</v>
      </c>
      <c r="G20" s="38">
        <f t="shared" si="0"/>
        <v>6.3191665316062226E-2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s="29" customFormat="1">
      <c r="B21" s="23"/>
      <c r="C21" s="198"/>
      <c r="D21" s="69" t="s">
        <v>52</v>
      </c>
      <c r="E21" s="37">
        <v>18195</v>
      </c>
      <c r="F21" s="61">
        <f t="shared" si="6"/>
        <v>1.9150394006595017E-2</v>
      </c>
      <c r="G21" s="38">
        <f t="shared" si="0"/>
        <v>7.5613070526486395E-3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s="29" customFormat="1">
      <c r="B22" s="23"/>
      <c r="C22" s="198"/>
      <c r="D22" s="69" t="s">
        <v>53</v>
      </c>
      <c r="E22" s="37">
        <v>5384</v>
      </c>
      <c r="F22" s="61">
        <f t="shared" si="6"/>
        <v>5.6667063111573279E-3</v>
      </c>
      <c r="G22" s="38">
        <f t="shared" si="0"/>
        <v>2.237432106153354E-3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s="29" customFormat="1">
      <c r="B23" s="23"/>
      <c r="C23" s="198"/>
      <c r="D23" s="69" t="s">
        <v>54</v>
      </c>
      <c r="E23" s="37">
        <v>2755</v>
      </c>
      <c r="F23" s="61">
        <f t="shared" si="6"/>
        <v>2.8996611974811365E-3</v>
      </c>
      <c r="G23" s="38">
        <f t="shared" si="0"/>
        <v>1.1448970008269856E-3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s="29" customFormat="1">
      <c r="B24" s="23"/>
      <c r="C24" s="198"/>
      <c r="D24" s="69" t="s">
        <v>55</v>
      </c>
      <c r="E24" s="37">
        <v>2263</v>
      </c>
      <c r="F24" s="61">
        <f t="shared" si="6"/>
        <v>2.3818269654808755E-3</v>
      </c>
      <c r="G24" s="38">
        <f t="shared" si="0"/>
        <v>9.4043626601505201E-4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s="29" customFormat="1">
      <c r="B25" s="23"/>
      <c r="C25" s="198"/>
      <c r="D25" s="69" t="s">
        <v>56</v>
      </c>
      <c r="E25" s="37">
        <v>3863</v>
      </c>
      <c r="F25" s="61">
        <f t="shared" si="6"/>
        <v>4.0658407280833499E-3</v>
      </c>
      <c r="G25" s="38">
        <f t="shared" si="0"/>
        <v>1.6053492247530472E-3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s="29" customFormat="1">
      <c r="B26" s="23"/>
      <c r="C26" s="198"/>
      <c r="D26" s="69" t="s">
        <v>57</v>
      </c>
      <c r="E26" s="37">
        <v>10224</v>
      </c>
      <c r="F26" s="61">
        <f t="shared" si="6"/>
        <v>1.0760847943029814E-2</v>
      </c>
      <c r="G26" s="38">
        <f t="shared" si="0"/>
        <v>4.2487938063357896E-3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s="29" customFormat="1">
      <c r="B27" s="23"/>
      <c r="C27" s="200"/>
      <c r="D27" s="82" t="s">
        <v>58</v>
      </c>
      <c r="E27" s="83">
        <v>50889</v>
      </c>
      <c r="F27" s="61">
        <f t="shared" si="6"/>
        <v>5.3561110228173336E-2</v>
      </c>
      <c r="G27" s="38">
        <f t="shared" si="0"/>
        <v>2.114797222326115E-2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s="29" customFormat="1">
      <c r="B28" s="23"/>
      <c r="C28" s="200"/>
      <c r="D28" s="82"/>
      <c r="E28" s="83"/>
      <c r="F28" s="84">
        <f t="shared" si="6"/>
        <v>0</v>
      </c>
      <c r="G28" s="85">
        <f t="shared" si="0"/>
        <v>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s="29" customFormat="1">
      <c r="B29" s="23"/>
      <c r="C29" s="86" t="s">
        <v>15</v>
      </c>
      <c r="D29" s="87"/>
      <c r="E29" s="88">
        <f>SUM(E5:E28)</f>
        <v>2406330</v>
      </c>
      <c r="F29" s="89"/>
      <c r="G29" s="1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s="29" customFormat="1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s="29" customFormat="1" hidden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18" s="29" customFormat="1" hidden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2:18" s="29" customFormat="1" hidden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2:18" s="29" customFormat="1" hidden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2:18" s="29" customFormat="1" hidden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9" customFormat="1" hidden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2:18" s="29" customFormat="1" hidden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2:18" s="29" customFormat="1" hidden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2:18" s="29" customFormat="1" hidden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2:18" s="29" customFormat="1" hidden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2:18" ht="15" customHeight="1"/>
    <row r="43" spans="2:18" ht="15" customHeight="1"/>
  </sheetData>
  <mergeCells count="3">
    <mergeCell ref="C3:G3"/>
    <mergeCell ref="C5:C16"/>
    <mergeCell ref="C17:C28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50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5" width="15.7109375" customWidth="1"/>
    <col min="6" max="6" width="15.7109375" style="30" customWidth="1"/>
    <col min="7" max="7" width="2.7109375" customWidth="1"/>
    <col min="8" max="16" width="9.140625" customWidth="1"/>
    <col min="17" max="18" width="2.7109375" customWidth="1"/>
    <col min="19" max="19" width="2.7109375" style="29" customWidth="1"/>
    <col min="20" max="16384" width="9.140625" hidden="1"/>
  </cols>
  <sheetData>
    <row r="1" spans="2:18" s="29" customFormat="1" ht="15" customHeight="1" thickBot="1">
      <c r="F1" s="75"/>
    </row>
    <row r="2" spans="2:18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" customHeight="1">
      <c r="B3" s="23"/>
      <c r="C3" s="188" t="s">
        <v>61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 customHeight="1">
      <c r="B4" s="23"/>
      <c r="C4" s="1" t="s">
        <v>62</v>
      </c>
      <c r="D4" s="31" t="s">
        <v>76</v>
      </c>
      <c r="E4" s="3" t="s">
        <v>3</v>
      </c>
      <c r="F4" s="55" t="s">
        <v>18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ht="15" customHeight="1">
      <c r="B5" s="23"/>
      <c r="C5" s="202" t="s">
        <v>68</v>
      </c>
      <c r="D5" s="57" t="s">
        <v>63</v>
      </c>
      <c r="E5" s="10">
        <v>41781</v>
      </c>
      <c r="F5" s="53">
        <f>E5/SUM($E$5:$E$9)</f>
        <v>3.9918292707394838E-2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2:18" ht="15" customHeight="1">
      <c r="B6" s="23"/>
      <c r="C6" s="202"/>
      <c r="D6" s="57" t="s">
        <v>64</v>
      </c>
      <c r="E6" s="10">
        <v>258067</v>
      </c>
      <c r="F6" s="53">
        <f>E6/SUM($E$5:$E$9)</f>
        <v>0.24656169177662723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2:18" ht="15" customHeight="1">
      <c r="B7" s="23"/>
      <c r="C7" s="202"/>
      <c r="D7" s="57" t="s">
        <v>65</v>
      </c>
      <c r="E7" s="10">
        <v>444950</v>
      </c>
      <c r="F7" s="53">
        <f>E7/SUM($E$5:$E$9)</f>
        <v>0.42511295421735557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ht="15" customHeight="1">
      <c r="B8" s="23"/>
      <c r="C8" s="202"/>
      <c r="D8" s="57" t="s">
        <v>66</v>
      </c>
      <c r="E8" s="10">
        <v>193338</v>
      </c>
      <c r="F8" s="53">
        <f>E8/SUM($E$5:$E$9)</f>
        <v>0.18471848149786513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ht="15" customHeight="1">
      <c r="B9" s="23"/>
      <c r="C9" s="203"/>
      <c r="D9" s="58" t="s">
        <v>67</v>
      </c>
      <c r="E9" s="13">
        <v>108527</v>
      </c>
      <c r="F9" s="54">
        <f>E9/SUM($E$5:$E$9)</f>
        <v>0.10368857980075727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ht="15" customHeight="1">
      <c r="B10" s="23"/>
      <c r="C10" s="202" t="s">
        <v>69</v>
      </c>
      <c r="D10" s="57" t="s">
        <v>63</v>
      </c>
      <c r="E10" s="10">
        <v>41146</v>
      </c>
      <c r="F10" s="53">
        <f>E10/SUM($E$10:$E$14)</f>
        <v>3.9088053092721314E-2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ht="15" customHeight="1">
      <c r="B11" s="23"/>
      <c r="C11" s="202"/>
      <c r="D11" s="57" t="s">
        <v>64</v>
      </c>
      <c r="E11" s="10">
        <v>287479</v>
      </c>
      <c r="F11" s="53">
        <f>E11/SUM($E$10:$E$14)</f>
        <v>0.27310053018622543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2:18" ht="15" customHeight="1">
      <c r="B12" s="23"/>
      <c r="C12" s="202"/>
      <c r="D12" s="57" t="s">
        <v>65</v>
      </c>
      <c r="E12" s="10">
        <v>459693</v>
      </c>
      <c r="F12" s="53">
        <f>E12/SUM($E$10:$E$14)</f>
        <v>0.43670112259642102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ht="15" customHeight="1">
      <c r="B13" s="23"/>
      <c r="C13" s="202"/>
      <c r="D13" s="57" t="s">
        <v>66</v>
      </c>
      <c r="E13" s="10">
        <v>180074</v>
      </c>
      <c r="F13" s="53">
        <f>E13/SUM($E$10:$E$14)</f>
        <v>0.1710674688333908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ht="15" customHeight="1">
      <c r="B14" s="23"/>
      <c r="C14" s="203"/>
      <c r="D14" s="58" t="s">
        <v>67</v>
      </c>
      <c r="E14" s="13">
        <v>84257</v>
      </c>
      <c r="F14" s="54">
        <f>E14/SUM($E$10:$E$14)</f>
        <v>8.0042825291241432E-2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ht="15" customHeight="1">
      <c r="B15" s="23"/>
      <c r="C15" s="202" t="s">
        <v>70</v>
      </c>
      <c r="D15" s="57" t="s">
        <v>63</v>
      </c>
      <c r="E15" s="10">
        <v>40830</v>
      </c>
      <c r="F15" s="53">
        <f>E15/SUM($E$15:$E$19)</f>
        <v>3.8488875649729554E-2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2:18" ht="15" customHeight="1">
      <c r="B16" s="23"/>
      <c r="C16" s="202"/>
      <c r="D16" s="57" t="s">
        <v>64</v>
      </c>
      <c r="E16" s="10">
        <v>242987</v>
      </c>
      <c r="F16" s="53">
        <f>E16/SUM($E$15:$E$19)</f>
        <v>0.22905452920648628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</row>
    <row r="17" spans="2:18" ht="15" customHeight="1">
      <c r="B17" s="23"/>
      <c r="C17" s="202"/>
      <c r="D17" s="57" t="s">
        <v>65</v>
      </c>
      <c r="E17" s="10">
        <v>435463</v>
      </c>
      <c r="F17" s="53">
        <f>E17/SUM($E$15:$E$19)</f>
        <v>0.41049427521572812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 ht="15" customHeight="1">
      <c r="B18" s="23"/>
      <c r="C18" s="202"/>
      <c r="D18" s="57" t="s">
        <v>66</v>
      </c>
      <c r="E18" s="10">
        <v>210319</v>
      </c>
      <c r="F18" s="53">
        <f>E18/SUM($E$15:$E$19)</f>
        <v>0.19825965804005558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ht="15" customHeight="1">
      <c r="B19" s="23"/>
      <c r="C19" s="203"/>
      <c r="D19" s="58" t="s">
        <v>67</v>
      </c>
      <c r="E19" s="13">
        <v>131227</v>
      </c>
      <c r="F19" s="54">
        <f>E19/SUM($E$15:$E$19)</f>
        <v>0.12370266188800048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 ht="15" customHeight="1">
      <c r="B20" s="23"/>
      <c r="C20" s="202" t="s">
        <v>71</v>
      </c>
      <c r="D20" s="57" t="s">
        <v>63</v>
      </c>
      <c r="E20" s="10">
        <v>48716</v>
      </c>
      <c r="F20" s="53">
        <f>E20/SUM($E$20:$E$24)</f>
        <v>4.4959955405512661E-2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ht="15" customHeight="1">
      <c r="B21" s="23"/>
      <c r="C21" s="202"/>
      <c r="D21" s="57" t="s">
        <v>64</v>
      </c>
      <c r="E21" s="10">
        <v>261060</v>
      </c>
      <c r="F21" s="53">
        <f t="shared" ref="F21:F24" si="0">E21/SUM($E$20:$E$24)</f>
        <v>0.24093205431815287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 ht="15" customHeight="1">
      <c r="B22" s="23"/>
      <c r="C22" s="202"/>
      <c r="D22" s="57" t="s">
        <v>65</v>
      </c>
      <c r="E22" s="10">
        <v>454420</v>
      </c>
      <c r="F22" s="53">
        <f t="shared" si="0"/>
        <v>0.41938383560581871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 ht="15" customHeight="1">
      <c r="B23" s="23"/>
      <c r="C23" s="202"/>
      <c r="D23" s="57" t="s">
        <v>66</v>
      </c>
      <c r="E23" s="10">
        <v>192112</v>
      </c>
      <c r="F23" s="53">
        <f t="shared" si="0"/>
        <v>0.17730000313785713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 ht="15" customHeight="1">
      <c r="B24" s="23"/>
      <c r="C24" s="203"/>
      <c r="D24" s="58" t="s">
        <v>67</v>
      </c>
      <c r="E24" s="73">
        <v>127234</v>
      </c>
      <c r="F24" s="74">
        <f t="shared" si="0"/>
        <v>0.11742415153265863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 ht="15" customHeight="1">
      <c r="B25" s="23"/>
      <c r="C25" s="202" t="s">
        <v>72</v>
      </c>
      <c r="D25" s="57" t="s">
        <v>63</v>
      </c>
      <c r="E25" s="7">
        <v>58704</v>
      </c>
      <c r="F25" s="47">
        <f>E25/SUM($E$25:$E$29)</f>
        <v>5.4853503470392341E-2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 ht="15" customHeight="1">
      <c r="B26" s="23"/>
      <c r="C26" s="202"/>
      <c r="D26" s="57" t="s">
        <v>64</v>
      </c>
      <c r="E26" s="10">
        <v>312065</v>
      </c>
      <c r="F26" s="53">
        <f t="shared" ref="F26:F29" si="1">E26/SUM($E$25:$E$29)</f>
        <v>0.29159611884178227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 ht="15" customHeight="1">
      <c r="B27" s="23"/>
      <c r="C27" s="202"/>
      <c r="D27" s="57" t="s">
        <v>65</v>
      </c>
      <c r="E27" s="10">
        <v>455656</v>
      </c>
      <c r="F27" s="53">
        <f t="shared" si="1"/>
        <v>0.42576873768917095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>
      <c r="B28" s="23"/>
      <c r="C28" s="202"/>
      <c r="D28" s="57" t="s">
        <v>66</v>
      </c>
      <c r="E28" s="10">
        <v>160037</v>
      </c>
      <c r="F28" s="53">
        <f t="shared" si="1"/>
        <v>0.14953989736459489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 ht="15" customHeight="1">
      <c r="B29" s="23"/>
      <c r="C29" s="203"/>
      <c r="D29" s="58" t="s">
        <v>67</v>
      </c>
      <c r="E29" s="13">
        <v>83734</v>
      </c>
      <c r="F29" s="54">
        <f t="shared" si="1"/>
        <v>7.8241742634059558E-2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" customHeight="1">
      <c r="B30" s="23"/>
      <c r="C30" s="202" t="s">
        <v>73</v>
      </c>
      <c r="D30" s="57" t="s">
        <v>63</v>
      </c>
      <c r="E30" s="7">
        <v>57826</v>
      </c>
      <c r="F30" s="47">
        <f>E30/SUM($E$30:$E$34)</f>
        <v>5.7367006580350613E-2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</row>
    <row r="31" spans="2:18" ht="15" customHeight="1">
      <c r="B31" s="23"/>
      <c r="C31" s="202"/>
      <c r="D31" s="57" t="s">
        <v>64</v>
      </c>
      <c r="E31" s="10">
        <v>376124</v>
      </c>
      <c r="F31" s="53">
        <f t="shared" ref="F31:F34" si="2">E31/SUM($E$30:$E$34)</f>
        <v>0.37313851871178699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ht="15" customHeight="1">
      <c r="B32" s="23"/>
      <c r="C32" s="202"/>
      <c r="D32" s="57" t="s">
        <v>65</v>
      </c>
      <c r="E32" s="10">
        <v>419727</v>
      </c>
      <c r="F32" s="53">
        <f t="shared" si="2"/>
        <v>0.41639542024263865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ht="15" customHeight="1">
      <c r="B33" s="23"/>
      <c r="C33" s="202"/>
      <c r="D33" s="57" t="s">
        <v>66</v>
      </c>
      <c r="E33" s="10">
        <v>102681</v>
      </c>
      <c r="F33" s="53">
        <f t="shared" si="2"/>
        <v>0.10186597037106114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</row>
    <row r="34" spans="2:18" ht="15" customHeight="1">
      <c r="B34" s="23"/>
      <c r="C34" s="203"/>
      <c r="D34" s="58" t="s">
        <v>67</v>
      </c>
      <c r="E34" s="13">
        <v>51643</v>
      </c>
      <c r="F34" s="54">
        <f t="shared" si="2"/>
        <v>5.1233084094162606E-2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</row>
    <row r="35" spans="2:18" ht="15" customHeight="1">
      <c r="B35" s="23"/>
      <c r="C35" s="202" t="s">
        <v>74</v>
      </c>
      <c r="D35" s="57" t="s">
        <v>63</v>
      </c>
      <c r="E35" s="7">
        <v>86295</v>
      </c>
      <c r="F35" s="47">
        <f>E35/SUM($E$35:$E$39)</f>
        <v>9.5616775012769953E-2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</row>
    <row r="36" spans="2:18" ht="15" customHeight="1">
      <c r="B36" s="23"/>
      <c r="C36" s="202"/>
      <c r="D36" s="57" t="s">
        <v>64</v>
      </c>
      <c r="E36" s="10">
        <v>400715</v>
      </c>
      <c r="F36" s="53">
        <f t="shared" ref="F36:F39" si="3">E36/SUM($E$35:$E$39)</f>
        <v>0.44400111245428026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</row>
    <row r="37" spans="2:18" ht="15" customHeight="1">
      <c r="B37" s="23"/>
      <c r="C37" s="202"/>
      <c r="D37" s="57" t="s">
        <v>65</v>
      </c>
      <c r="E37" s="10">
        <v>324322</v>
      </c>
      <c r="F37" s="53">
        <f t="shared" si="3"/>
        <v>0.35935597318143087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</row>
    <row r="38" spans="2:18" ht="15" customHeight="1">
      <c r="B38" s="23"/>
      <c r="C38" s="202"/>
      <c r="D38" s="57" t="s">
        <v>66</v>
      </c>
      <c r="E38" s="10">
        <v>54489</v>
      </c>
      <c r="F38" s="53">
        <f t="shared" si="3"/>
        <v>6.0375021190924409E-2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ht="15" customHeight="1">
      <c r="B39" s="23"/>
      <c r="C39" s="203"/>
      <c r="D39" s="58" t="s">
        <v>67</v>
      </c>
      <c r="E39" s="13">
        <v>36688</v>
      </c>
      <c r="F39" s="54">
        <f t="shared" si="3"/>
        <v>4.0651118160594524E-2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</row>
    <row r="40" spans="2:18" ht="15" customHeight="1">
      <c r="B40" s="23"/>
      <c r="C40" s="202" t="s">
        <v>75</v>
      </c>
      <c r="D40" s="57" t="s">
        <v>63</v>
      </c>
      <c r="E40" s="7">
        <v>126719</v>
      </c>
      <c r="F40" s="47">
        <f>E40/SUM($E$40:$E$44)</f>
        <v>0.14110304434002183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ht="15" customHeight="1">
      <c r="B41" s="23"/>
      <c r="C41" s="202"/>
      <c r="D41" s="57" t="s">
        <v>64</v>
      </c>
      <c r="E41" s="10">
        <v>394249</v>
      </c>
      <c r="F41" s="53">
        <f t="shared" ref="F41:F44" si="4">E41/SUM($E$40:$E$44)</f>
        <v>0.43900073491748881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5"/>
    </row>
    <row r="42" spans="2:18" ht="15" customHeight="1">
      <c r="B42" s="23"/>
      <c r="C42" s="202"/>
      <c r="D42" s="57" t="s">
        <v>65</v>
      </c>
      <c r="E42" s="10">
        <v>278158</v>
      </c>
      <c r="F42" s="53">
        <f t="shared" si="4"/>
        <v>0.30973208916998862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  <row r="43" spans="2:18" ht="15" customHeight="1">
      <c r="B43" s="23"/>
      <c r="C43" s="202"/>
      <c r="D43" s="57" t="s">
        <v>66</v>
      </c>
      <c r="E43" s="10">
        <v>59291</v>
      </c>
      <c r="F43" s="53">
        <f t="shared" si="4"/>
        <v>6.6021201256040801E-2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</row>
    <row r="44" spans="2:18" ht="15" customHeight="1">
      <c r="B44" s="23"/>
      <c r="C44" s="203"/>
      <c r="D44" s="58" t="s">
        <v>67</v>
      </c>
      <c r="E44" s="13">
        <v>39643</v>
      </c>
      <c r="F44" s="54">
        <f t="shared" si="4"/>
        <v>4.4142930316459925E-2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2:18" ht="15" customHeight="1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</row>
    <row r="46" spans="2:18" ht="15" customHeight="1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2:18" ht="15" customHeight="1"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5"/>
    </row>
    <row r="48" spans="2:18" ht="15" customHeight="1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ht="15" customHeight="1" thickBot="1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2:18" s="29" customFormat="1" ht="15" customHeight="1">
      <c r="F50" s="75"/>
    </row>
  </sheetData>
  <mergeCells count="9">
    <mergeCell ref="C30:C34"/>
    <mergeCell ref="C35:C39"/>
    <mergeCell ref="C40:C44"/>
    <mergeCell ref="C3:F3"/>
    <mergeCell ref="C5:C9"/>
    <mergeCell ref="C10:C14"/>
    <mergeCell ref="C15:C19"/>
    <mergeCell ref="C20:C24"/>
    <mergeCell ref="C25:C29"/>
  </mergeCells>
  <printOptions horizont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6"/>
  <sheetViews>
    <sheetView workbookViewId="0"/>
  </sheetViews>
  <sheetFormatPr defaultColWidth="0" defaultRowHeight="15" customHeight="1" zeroHeight="1"/>
  <cols>
    <col min="1" max="1" width="2.7109375" style="119" customWidth="1"/>
    <col min="2" max="2" width="2.7109375" style="90" customWidth="1"/>
    <col min="3" max="3" width="9.140625" style="91" customWidth="1"/>
    <col min="4" max="4" width="12.7109375" style="91" customWidth="1"/>
    <col min="5" max="6" width="40.7109375" style="91" customWidth="1"/>
    <col min="7" max="7" width="15.7109375" style="95" customWidth="1"/>
    <col min="8" max="8" width="2.7109375" style="90" customWidth="1"/>
    <col min="9" max="9" width="2.7109375" style="119" customWidth="1"/>
    <col min="10" max="16384" width="9.140625" style="90" hidden="1"/>
  </cols>
  <sheetData>
    <row r="1" spans="1:9" s="119" customFormat="1" ht="15" customHeight="1" thickBot="1">
      <c r="C1" s="120"/>
      <c r="D1" s="120"/>
      <c r="E1" s="120"/>
      <c r="F1" s="120"/>
      <c r="G1" s="122"/>
    </row>
    <row r="2" spans="1:9" ht="15" customHeight="1">
      <c r="B2" s="97"/>
      <c r="C2" s="98"/>
      <c r="D2" s="98"/>
      <c r="E2" s="98"/>
      <c r="F2" s="98"/>
      <c r="G2" s="123"/>
      <c r="H2" s="99"/>
    </row>
    <row r="3" spans="1:9" ht="15" customHeight="1">
      <c r="B3" s="100"/>
      <c r="C3" s="162" t="s">
        <v>185</v>
      </c>
      <c r="D3" s="163"/>
      <c r="E3" s="163"/>
      <c r="F3" s="163"/>
      <c r="G3" s="164"/>
      <c r="H3" s="101"/>
    </row>
    <row r="4" spans="1:9" s="93" customFormat="1" ht="30" customHeight="1">
      <c r="A4" s="121"/>
      <c r="B4" s="102"/>
      <c r="C4" s="103" t="s">
        <v>127</v>
      </c>
      <c r="D4" s="104" t="s">
        <v>126</v>
      </c>
      <c r="E4" s="104" t="s">
        <v>148</v>
      </c>
      <c r="F4" s="104" t="s">
        <v>149</v>
      </c>
      <c r="G4" s="96" t="s">
        <v>3</v>
      </c>
      <c r="H4" s="105"/>
      <c r="I4" s="121"/>
    </row>
    <row r="5" spans="1:9" ht="15" customHeight="1">
      <c r="B5" s="100"/>
      <c r="C5" s="106" t="s">
        <v>128</v>
      </c>
      <c r="D5" s="107" t="s">
        <v>186</v>
      </c>
      <c r="E5" s="108" t="s">
        <v>150</v>
      </c>
      <c r="F5" s="108" t="s">
        <v>151</v>
      </c>
      <c r="G5" s="124">
        <v>2952</v>
      </c>
      <c r="H5" s="101"/>
    </row>
    <row r="6" spans="1:9" ht="15" customHeight="1">
      <c r="B6" s="100"/>
      <c r="C6" s="109" t="s">
        <v>129</v>
      </c>
      <c r="D6" s="110" t="s">
        <v>110</v>
      </c>
      <c r="E6" s="112" t="s">
        <v>152</v>
      </c>
      <c r="F6" s="111" t="s">
        <v>153</v>
      </c>
      <c r="G6" s="125">
        <v>2761</v>
      </c>
      <c r="H6" s="101"/>
    </row>
    <row r="7" spans="1:9" ht="15" customHeight="1">
      <c r="B7" s="100"/>
      <c r="C7" s="109" t="s">
        <v>130</v>
      </c>
      <c r="D7" s="110" t="s">
        <v>111</v>
      </c>
      <c r="E7" s="111" t="s">
        <v>154</v>
      </c>
      <c r="F7" s="111" t="s">
        <v>155</v>
      </c>
      <c r="G7" s="125">
        <v>2352</v>
      </c>
      <c r="H7" s="101"/>
    </row>
    <row r="8" spans="1:9" ht="15" customHeight="1">
      <c r="B8" s="100"/>
      <c r="C8" s="109" t="s">
        <v>131</v>
      </c>
      <c r="D8" s="110" t="s">
        <v>112</v>
      </c>
      <c r="E8" s="111" t="s">
        <v>156</v>
      </c>
      <c r="F8" s="111" t="s">
        <v>157</v>
      </c>
      <c r="G8" s="125">
        <v>2341</v>
      </c>
      <c r="H8" s="101"/>
    </row>
    <row r="9" spans="1:9" ht="15" customHeight="1">
      <c r="B9" s="100"/>
      <c r="C9" s="109" t="s">
        <v>132</v>
      </c>
      <c r="D9" s="110" t="s">
        <v>113</v>
      </c>
      <c r="E9" s="111" t="s">
        <v>158</v>
      </c>
      <c r="F9" s="111" t="s">
        <v>159</v>
      </c>
      <c r="G9" s="125">
        <v>2075</v>
      </c>
      <c r="H9" s="101"/>
    </row>
    <row r="10" spans="1:9" ht="15" customHeight="1">
      <c r="B10" s="100"/>
      <c r="C10" s="109" t="s">
        <v>133</v>
      </c>
      <c r="D10" s="110" t="s">
        <v>115</v>
      </c>
      <c r="E10" s="111" t="s">
        <v>162</v>
      </c>
      <c r="F10" s="111" t="s">
        <v>163</v>
      </c>
      <c r="G10" s="125">
        <v>1768</v>
      </c>
      <c r="H10" s="101"/>
    </row>
    <row r="11" spans="1:9" ht="15" customHeight="1">
      <c r="B11" s="100"/>
      <c r="C11" s="109" t="s">
        <v>134</v>
      </c>
      <c r="D11" s="110" t="s">
        <v>116</v>
      </c>
      <c r="E11" s="111" t="s">
        <v>164</v>
      </c>
      <c r="F11" s="111" t="s">
        <v>165</v>
      </c>
      <c r="G11" s="125">
        <v>1731</v>
      </c>
      <c r="H11" s="101"/>
    </row>
    <row r="12" spans="1:9" ht="15" customHeight="1">
      <c r="B12" s="100"/>
      <c r="C12" s="109" t="s">
        <v>135</v>
      </c>
      <c r="D12" s="110" t="s">
        <v>114</v>
      </c>
      <c r="E12" s="111" t="s">
        <v>160</v>
      </c>
      <c r="F12" s="111" t="s">
        <v>161</v>
      </c>
      <c r="G12" s="125">
        <v>1729</v>
      </c>
      <c r="H12" s="101"/>
    </row>
    <row r="13" spans="1:9" ht="15" customHeight="1">
      <c r="B13" s="100"/>
      <c r="C13" s="109" t="s">
        <v>136</v>
      </c>
      <c r="D13" s="110" t="s">
        <v>117</v>
      </c>
      <c r="E13" s="111" t="s">
        <v>166</v>
      </c>
      <c r="F13" s="111" t="s">
        <v>167</v>
      </c>
      <c r="G13" s="125">
        <v>1687</v>
      </c>
      <c r="H13" s="101"/>
    </row>
    <row r="14" spans="1:9" ht="15" customHeight="1">
      <c r="B14" s="100"/>
      <c r="C14" s="109" t="s">
        <v>137</v>
      </c>
      <c r="D14" s="110" t="s">
        <v>120</v>
      </c>
      <c r="E14" s="111" t="s">
        <v>169</v>
      </c>
      <c r="F14" s="111" t="s">
        <v>170</v>
      </c>
      <c r="G14" s="125">
        <v>1643</v>
      </c>
      <c r="H14" s="101"/>
    </row>
    <row r="15" spans="1:9" ht="15" customHeight="1">
      <c r="B15" s="100"/>
      <c r="C15" s="109" t="s">
        <v>138</v>
      </c>
      <c r="D15" s="110" t="s">
        <v>118</v>
      </c>
      <c r="E15" s="111" t="s">
        <v>166</v>
      </c>
      <c r="F15" s="111" t="s">
        <v>168</v>
      </c>
      <c r="G15" s="125">
        <v>1614</v>
      </c>
      <c r="H15" s="101"/>
    </row>
    <row r="16" spans="1:9" ht="15" customHeight="1">
      <c r="B16" s="100"/>
      <c r="C16" s="109" t="s">
        <v>139</v>
      </c>
      <c r="D16" s="110" t="s">
        <v>124</v>
      </c>
      <c r="E16" s="111" t="s">
        <v>177</v>
      </c>
      <c r="F16" s="111" t="s">
        <v>178</v>
      </c>
      <c r="G16" s="125">
        <v>1599</v>
      </c>
      <c r="H16" s="101"/>
    </row>
    <row r="17" spans="2:8" ht="15" customHeight="1">
      <c r="B17" s="100"/>
      <c r="C17" s="109" t="s">
        <v>140</v>
      </c>
      <c r="D17" s="110" t="s">
        <v>121</v>
      </c>
      <c r="E17" s="111" t="s">
        <v>171</v>
      </c>
      <c r="F17" s="112" t="s">
        <v>172</v>
      </c>
      <c r="G17" s="125">
        <v>1592</v>
      </c>
      <c r="H17" s="101"/>
    </row>
    <row r="18" spans="2:8" ht="15" customHeight="1">
      <c r="B18" s="100"/>
      <c r="C18" s="109" t="s">
        <v>141</v>
      </c>
      <c r="D18" s="110" t="s">
        <v>119</v>
      </c>
      <c r="E18" s="111" t="s">
        <v>162</v>
      </c>
      <c r="F18" s="111" t="s">
        <v>189</v>
      </c>
      <c r="G18" s="125">
        <v>1561</v>
      </c>
      <c r="H18" s="101"/>
    </row>
    <row r="19" spans="2:8" ht="15" customHeight="1">
      <c r="B19" s="100"/>
      <c r="C19" s="109" t="s">
        <v>142</v>
      </c>
      <c r="D19" s="110" t="s">
        <v>123</v>
      </c>
      <c r="E19" s="111" t="s">
        <v>175</v>
      </c>
      <c r="F19" s="112" t="s">
        <v>176</v>
      </c>
      <c r="G19" s="125">
        <v>1551</v>
      </c>
      <c r="H19" s="101"/>
    </row>
    <row r="20" spans="2:8" ht="15" customHeight="1">
      <c r="B20" s="100"/>
      <c r="C20" s="109" t="s">
        <v>143</v>
      </c>
      <c r="D20" s="110" t="s">
        <v>122</v>
      </c>
      <c r="E20" s="111" t="s">
        <v>173</v>
      </c>
      <c r="F20" s="111" t="s">
        <v>174</v>
      </c>
      <c r="G20" s="125">
        <v>1550</v>
      </c>
      <c r="H20" s="101"/>
    </row>
    <row r="21" spans="2:8" ht="15" customHeight="1">
      <c r="B21" s="100"/>
      <c r="C21" s="109" t="s">
        <v>144</v>
      </c>
      <c r="D21" s="110" t="s">
        <v>203</v>
      </c>
      <c r="E21" s="111" t="s">
        <v>204</v>
      </c>
      <c r="F21" s="112" t="s">
        <v>166</v>
      </c>
      <c r="G21" s="125">
        <v>1516</v>
      </c>
      <c r="H21" s="101"/>
    </row>
    <row r="22" spans="2:8" ht="15" customHeight="1">
      <c r="B22" s="100"/>
      <c r="C22" s="109" t="s">
        <v>145</v>
      </c>
      <c r="D22" s="110" t="s">
        <v>188</v>
      </c>
      <c r="E22" s="111" t="s">
        <v>192</v>
      </c>
      <c r="F22" s="111" t="s">
        <v>193</v>
      </c>
      <c r="G22" s="125">
        <v>1510</v>
      </c>
      <c r="H22" s="101"/>
    </row>
    <row r="23" spans="2:8" ht="15" customHeight="1">
      <c r="B23" s="100"/>
      <c r="C23" s="109" t="s">
        <v>146</v>
      </c>
      <c r="D23" s="110" t="s">
        <v>125</v>
      </c>
      <c r="E23" s="111" t="s">
        <v>179</v>
      </c>
      <c r="F23" s="111" t="s">
        <v>194</v>
      </c>
      <c r="G23" s="125">
        <v>1505</v>
      </c>
      <c r="H23" s="101"/>
    </row>
    <row r="24" spans="2:8" ht="15" customHeight="1">
      <c r="B24" s="100"/>
      <c r="C24" s="113" t="s">
        <v>147</v>
      </c>
      <c r="D24" s="114" t="s">
        <v>187</v>
      </c>
      <c r="E24" s="115" t="s">
        <v>190</v>
      </c>
      <c r="F24" s="115" t="s">
        <v>191</v>
      </c>
      <c r="G24" s="126">
        <v>1499</v>
      </c>
      <c r="H24" s="101"/>
    </row>
    <row r="25" spans="2:8" ht="15" customHeight="1" thickBot="1">
      <c r="B25" s="116"/>
      <c r="C25" s="117"/>
      <c r="D25" s="117"/>
      <c r="E25" s="117"/>
      <c r="F25" s="117"/>
      <c r="G25" s="127"/>
      <c r="H25" s="118"/>
    </row>
    <row r="26" spans="2:8" s="119" customFormat="1" ht="15" customHeight="1">
      <c r="C26" s="120"/>
      <c r="D26" s="120"/>
      <c r="E26" s="120"/>
      <c r="F26" s="120"/>
      <c r="G26" s="122"/>
    </row>
  </sheetData>
  <mergeCells count="1">
    <mergeCell ref="C3:G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7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25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75" t="s">
        <v>0</v>
      </c>
      <c r="D3" s="176"/>
      <c r="E3" s="176"/>
      <c r="F3" s="176"/>
      <c r="G3" s="177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>
      <c r="B4" s="23"/>
      <c r="C4" s="1" t="s">
        <v>1</v>
      </c>
      <c r="D4" s="2" t="s">
        <v>2</v>
      </c>
      <c r="E4" s="3" t="s">
        <v>3</v>
      </c>
      <c r="F4" s="4" t="s">
        <v>4</v>
      </c>
      <c r="G4" s="5" t="s">
        <v>5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>
      <c r="B5" s="23"/>
      <c r="C5" s="167" t="s">
        <v>6</v>
      </c>
      <c r="D5" s="6" t="s">
        <v>13</v>
      </c>
      <c r="E5" s="7">
        <v>3</v>
      </c>
      <c r="F5" s="8">
        <f t="shared" ref="F5:F11" si="0">E5/SUM($E$5:$E$11)</f>
        <v>2.7346762416797477E-6</v>
      </c>
      <c r="G5" s="171">
        <f>SUM(E5:E11)/E25</f>
        <v>0.56155393241114748</v>
      </c>
      <c r="H5" s="24"/>
      <c r="I5" s="24"/>
      <c r="J5" s="24"/>
      <c r="K5" s="24"/>
      <c r="L5" s="24"/>
      <c r="M5" s="24"/>
      <c r="N5" s="24"/>
      <c r="O5" s="77">
        <f>E5+E12</f>
        <v>4</v>
      </c>
      <c r="P5" s="24"/>
      <c r="Q5" s="25"/>
    </row>
    <row r="6" spans="2:17">
      <c r="B6" s="23"/>
      <c r="C6" s="169"/>
      <c r="D6" s="9" t="s">
        <v>7</v>
      </c>
      <c r="E6" s="10">
        <v>20036</v>
      </c>
      <c r="F6" s="11">
        <f t="shared" si="0"/>
        <v>1.8263991059431807E-2</v>
      </c>
      <c r="G6" s="173"/>
      <c r="H6" s="24"/>
      <c r="I6" s="24"/>
      <c r="J6" s="24"/>
      <c r="K6" s="24"/>
      <c r="L6" s="24"/>
      <c r="M6" s="24"/>
      <c r="N6" s="24"/>
      <c r="O6" s="77">
        <f>E6+E13+E19</f>
        <v>39303</v>
      </c>
      <c r="P6" s="24"/>
      <c r="Q6" s="25"/>
    </row>
    <row r="7" spans="2:17">
      <c r="B7" s="23"/>
      <c r="C7" s="169"/>
      <c r="D7" s="9" t="s">
        <v>8</v>
      </c>
      <c r="E7" s="10">
        <v>301733</v>
      </c>
      <c r="F7" s="11">
        <f t="shared" si="0"/>
        <v>0.27504735547691844</v>
      </c>
      <c r="G7" s="173"/>
      <c r="H7" s="24"/>
      <c r="I7" s="24"/>
      <c r="J7" s="24"/>
      <c r="K7" s="24"/>
      <c r="L7" s="24"/>
      <c r="M7" s="24"/>
      <c r="N7" s="24"/>
      <c r="O7" s="77">
        <f>E7+E14+E22</f>
        <v>572275</v>
      </c>
      <c r="P7" s="24"/>
      <c r="Q7" s="25"/>
    </row>
    <row r="8" spans="2:17">
      <c r="B8" s="23"/>
      <c r="C8" s="169"/>
      <c r="D8" s="9" t="s">
        <v>9</v>
      </c>
      <c r="E8" s="10">
        <v>412267</v>
      </c>
      <c r="F8" s="11">
        <f t="shared" si="0"/>
        <v>0.37580559004286151</v>
      </c>
      <c r="G8" s="173"/>
      <c r="H8" s="24"/>
      <c r="I8" s="24"/>
      <c r="J8" s="24"/>
      <c r="K8" s="24"/>
      <c r="L8" s="24"/>
      <c r="M8" s="24"/>
      <c r="N8" s="24"/>
      <c r="O8" s="77">
        <f>E8+E15+E23</f>
        <v>734022</v>
      </c>
      <c r="P8" s="24"/>
      <c r="Q8" s="25"/>
    </row>
    <row r="9" spans="2:17">
      <c r="B9" s="23"/>
      <c r="C9" s="169"/>
      <c r="D9" s="9" t="s">
        <v>10</v>
      </c>
      <c r="E9" s="10">
        <v>206322</v>
      </c>
      <c r="F9" s="11">
        <f t="shared" si="0"/>
        <v>0.18807462384528295</v>
      </c>
      <c r="G9" s="173"/>
      <c r="H9" s="24"/>
      <c r="I9" s="24"/>
      <c r="J9" s="24"/>
      <c r="K9" s="24"/>
      <c r="L9" s="24"/>
      <c r="M9" s="24"/>
      <c r="N9" s="24"/>
      <c r="O9" s="77">
        <f>E9+E16+E24</f>
        <v>352913</v>
      </c>
      <c r="P9" s="24"/>
      <c r="Q9" s="25"/>
    </row>
    <row r="10" spans="2:17">
      <c r="B10" s="23"/>
      <c r="C10" s="169"/>
      <c r="D10" s="9" t="s">
        <v>11</v>
      </c>
      <c r="E10" s="10">
        <v>153027</v>
      </c>
      <c r="F10" s="11">
        <f t="shared" si="0"/>
        <v>0.13949310041184224</v>
      </c>
      <c r="G10" s="173"/>
      <c r="H10" s="24"/>
      <c r="I10" s="24"/>
      <c r="J10" s="24"/>
      <c r="K10" s="24"/>
      <c r="L10" s="24"/>
      <c r="M10" s="24"/>
      <c r="N10" s="24"/>
      <c r="O10" s="77">
        <f>E10+E17</f>
        <v>247900</v>
      </c>
      <c r="P10" s="24"/>
      <c r="Q10" s="25"/>
    </row>
    <row r="11" spans="2:17">
      <c r="B11" s="23"/>
      <c r="C11" s="170"/>
      <c r="D11" s="12" t="s">
        <v>12</v>
      </c>
      <c r="E11" s="13">
        <v>3634</v>
      </c>
      <c r="F11" s="14">
        <f t="shared" si="0"/>
        <v>3.3126044874214008E-3</v>
      </c>
      <c r="G11" s="174"/>
      <c r="H11" s="24"/>
      <c r="I11" s="24"/>
      <c r="J11" s="24"/>
      <c r="K11" s="24"/>
      <c r="L11" s="24"/>
      <c r="M11" s="24"/>
      <c r="N11" s="24"/>
      <c r="O11" s="77">
        <f>E11</f>
        <v>3634</v>
      </c>
      <c r="P11" s="24"/>
      <c r="Q11" s="25"/>
    </row>
    <row r="12" spans="2:17">
      <c r="B12" s="23"/>
      <c r="C12" s="178" t="s">
        <v>14</v>
      </c>
      <c r="D12" s="6" t="s">
        <v>13</v>
      </c>
      <c r="E12" s="7">
        <v>1</v>
      </c>
      <c r="F12" s="11">
        <f t="shared" ref="F12:F18" si="1">E12/SUM($E$12:$E$18)</f>
        <v>1.1675395971054359E-6</v>
      </c>
      <c r="G12" s="181">
        <f>SUM(E12:E18)/E25</f>
        <v>0.43843429413267254</v>
      </c>
      <c r="H12" s="24"/>
      <c r="I12" s="24"/>
      <c r="J12" s="24"/>
      <c r="K12" s="24"/>
      <c r="L12" s="24"/>
      <c r="M12" s="24"/>
      <c r="N12" s="24"/>
      <c r="O12" s="76"/>
      <c r="P12" s="24"/>
      <c r="Q12" s="25"/>
    </row>
    <row r="13" spans="2:17">
      <c r="B13" s="23"/>
      <c r="C13" s="179"/>
      <c r="D13" s="9" t="s">
        <v>7</v>
      </c>
      <c r="E13" s="10">
        <v>19266</v>
      </c>
      <c r="F13" s="11">
        <f t="shared" si="1"/>
        <v>2.2493817877833326E-2</v>
      </c>
      <c r="G13" s="182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>
      <c r="B14" s="23"/>
      <c r="C14" s="179"/>
      <c r="D14" s="9" t="s">
        <v>8</v>
      </c>
      <c r="E14" s="10">
        <v>270530</v>
      </c>
      <c r="F14" s="11">
        <f t="shared" si="1"/>
        <v>0.31585448720493353</v>
      </c>
      <c r="G14" s="182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>
      <c r="B15" s="23"/>
      <c r="C15" s="179"/>
      <c r="D15" s="9" t="s">
        <v>9</v>
      </c>
      <c r="E15" s="10">
        <v>321755</v>
      </c>
      <c r="F15" s="11">
        <f t="shared" si="1"/>
        <v>0.37566170306665952</v>
      </c>
      <c r="G15" s="182"/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>
      <c r="B16" s="23"/>
      <c r="C16" s="179"/>
      <c r="D16" s="9" t="s">
        <v>10</v>
      </c>
      <c r="E16" s="10">
        <v>146591</v>
      </c>
      <c r="F16" s="11">
        <f t="shared" si="1"/>
        <v>0.17115079707928293</v>
      </c>
      <c r="G16" s="182"/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>
      <c r="B17" s="23"/>
      <c r="C17" s="179"/>
      <c r="D17" s="9" t="s">
        <v>11</v>
      </c>
      <c r="E17" s="10">
        <v>94873</v>
      </c>
      <c r="F17" s="11">
        <f>E17/SUM($E$12:$E$18)</f>
        <v>0.11076798419618401</v>
      </c>
      <c r="G17" s="182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>
      <c r="B18" s="23"/>
      <c r="C18" s="180"/>
      <c r="D18" s="12" t="s">
        <v>12</v>
      </c>
      <c r="E18" s="13">
        <v>3486</v>
      </c>
      <c r="F18" s="11">
        <f t="shared" si="1"/>
        <v>4.070043035509549E-3</v>
      </c>
      <c r="G18" s="183"/>
      <c r="H18" s="24"/>
      <c r="I18" s="24"/>
      <c r="J18" s="24"/>
      <c r="K18" s="24"/>
      <c r="L18" s="24"/>
      <c r="M18" s="24"/>
      <c r="N18" s="24"/>
      <c r="O18" s="77"/>
      <c r="P18" s="24"/>
      <c r="Q18" s="25"/>
    </row>
    <row r="19" spans="2:17">
      <c r="B19" s="23"/>
      <c r="C19" s="167" t="s">
        <v>13</v>
      </c>
      <c r="D19" s="6" t="s">
        <v>8</v>
      </c>
      <c r="E19" s="7">
        <v>1</v>
      </c>
      <c r="F19" s="8">
        <f>E19/SUM($E$19:$E$24)</f>
        <v>4.3478260869565216E-2</v>
      </c>
      <c r="G19" s="171">
        <f>SUM(E19:E24)/E25</f>
        <v>1.1773456179963932E-5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>
      <c r="B20" s="23"/>
      <c r="C20" s="168"/>
      <c r="D20" s="9" t="s">
        <v>9</v>
      </c>
      <c r="E20" s="60">
        <v>1</v>
      </c>
      <c r="F20" s="11">
        <f t="shared" ref="F20:F24" si="2">E20/SUM($E$19:$E$24)</f>
        <v>4.3478260869565216E-2</v>
      </c>
      <c r="G20" s="172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>
      <c r="B21" s="23"/>
      <c r="C21" s="168"/>
      <c r="D21" s="9" t="s">
        <v>10</v>
      </c>
      <c r="E21" s="60">
        <v>9</v>
      </c>
      <c r="F21" s="11">
        <f t="shared" si="2"/>
        <v>0.39130434782608697</v>
      </c>
      <c r="G21" s="172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>
      <c r="B22" s="23"/>
      <c r="C22" s="169"/>
      <c r="D22" s="9" t="s">
        <v>11</v>
      </c>
      <c r="E22" s="10">
        <v>12</v>
      </c>
      <c r="F22" s="11">
        <f t="shared" si="2"/>
        <v>0.52173913043478259</v>
      </c>
      <c r="G22" s="173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>
      <c r="B23" s="23"/>
      <c r="C23" s="169"/>
      <c r="D23" s="9"/>
      <c r="E23" s="10"/>
      <c r="F23" s="11"/>
      <c r="G23" s="17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>
      <c r="B24" s="23"/>
      <c r="C24" s="170"/>
      <c r="D24" s="161"/>
      <c r="E24" s="13"/>
      <c r="F24" s="14"/>
      <c r="G24" s="17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>
      <c r="B25" s="23"/>
      <c r="C25" s="15" t="s">
        <v>15</v>
      </c>
      <c r="D25" s="87"/>
      <c r="E25" s="17">
        <f>SUM(E5:E24)</f>
        <v>1953547</v>
      </c>
      <c r="F25" s="18"/>
      <c r="G25" s="19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.75" thickBo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s="29" customFormat="1"/>
  </sheetData>
  <mergeCells count="7">
    <mergeCell ref="C19:C24"/>
    <mergeCell ref="G19:G24"/>
    <mergeCell ref="C3:G3"/>
    <mergeCell ref="C5:C11"/>
    <mergeCell ref="G5:G11"/>
    <mergeCell ref="C12:C18"/>
    <mergeCell ref="G12:G18"/>
  </mergeCells>
  <printOptions horizontalCentered="1"/>
  <pageMargins left="0" right="0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26"/>
  <sheetViews>
    <sheetView zoomScale="90" zoomScaleNormal="90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3" width="25.7109375" customWidth="1"/>
    <col min="4" max="4" width="47.85546875" bestFit="1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9" width="2.7109375" style="29" hidden="1" customWidth="1"/>
    <col min="20" max="16384" width="9.140625" hidden="1"/>
  </cols>
  <sheetData>
    <row r="1" spans="2:17" s="29" customFormat="1" ht="15.75" thickBot="1"/>
    <row r="2" spans="2:1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.75">
      <c r="B3" s="23"/>
      <c r="C3" s="188" t="s">
        <v>77</v>
      </c>
      <c r="D3" s="188"/>
      <c r="E3" s="188"/>
      <c r="F3" s="188"/>
      <c r="G3" s="155"/>
      <c r="H3" s="156"/>
      <c r="I3" s="156"/>
      <c r="J3" s="156"/>
      <c r="K3" s="156"/>
      <c r="L3" s="156"/>
      <c r="M3" s="156"/>
      <c r="N3" s="156"/>
      <c r="O3" s="24"/>
      <c r="P3" s="24"/>
      <c r="Q3" s="25"/>
    </row>
    <row r="4" spans="2:17" ht="30">
      <c r="B4" s="23"/>
      <c r="C4" s="1" t="s">
        <v>1</v>
      </c>
      <c r="D4" s="2" t="s">
        <v>83</v>
      </c>
      <c r="E4" s="3" t="s">
        <v>3</v>
      </c>
      <c r="F4" s="5" t="s">
        <v>5</v>
      </c>
      <c r="G4" s="157"/>
      <c r="H4" s="156"/>
      <c r="I4" s="156"/>
      <c r="J4" s="156"/>
      <c r="K4" s="156"/>
      <c r="L4" s="156"/>
      <c r="M4" s="156"/>
      <c r="N4" s="156"/>
      <c r="O4" s="24"/>
      <c r="P4" s="24"/>
      <c r="Q4" s="25"/>
    </row>
    <row r="5" spans="2:17">
      <c r="B5" s="23"/>
      <c r="C5" s="184" t="s">
        <v>6</v>
      </c>
      <c r="D5" s="6" t="s">
        <v>13</v>
      </c>
      <c r="E5" s="7">
        <v>17189</v>
      </c>
      <c r="F5" s="47">
        <f t="shared" ref="F5:F10" si="0">E5/SUM($E$5:$E$10)</f>
        <v>1.5668783306077728E-2</v>
      </c>
      <c r="G5" s="158"/>
      <c r="H5" s="156"/>
      <c r="I5" s="156"/>
      <c r="J5" s="156"/>
      <c r="K5" s="156"/>
      <c r="L5" s="156"/>
      <c r="M5" s="156"/>
      <c r="N5" s="156"/>
      <c r="O5" s="77"/>
      <c r="P5" s="24"/>
      <c r="Q5" s="25"/>
    </row>
    <row r="6" spans="2:17">
      <c r="B6" s="23"/>
      <c r="C6" s="185"/>
      <c r="D6" s="9" t="s">
        <v>78</v>
      </c>
      <c r="E6" s="10">
        <v>21808</v>
      </c>
      <c r="F6" s="53">
        <f t="shared" si="0"/>
        <v>1.9879273159517312E-2</v>
      </c>
      <c r="G6" s="78">
        <f>E6+E12+E17</f>
        <v>41006</v>
      </c>
      <c r="H6" s="156"/>
      <c r="I6" s="156"/>
      <c r="J6" s="156"/>
      <c r="K6" s="156"/>
      <c r="L6" s="156"/>
      <c r="M6" s="156"/>
      <c r="N6" s="156"/>
      <c r="O6" s="77"/>
      <c r="P6" s="24"/>
      <c r="Q6" s="25"/>
    </row>
    <row r="7" spans="2:17">
      <c r="B7" s="23"/>
      <c r="C7" s="185"/>
      <c r="D7" s="9" t="s">
        <v>79</v>
      </c>
      <c r="E7" s="10">
        <v>35539</v>
      </c>
      <c r="F7" s="53">
        <f t="shared" si="0"/>
        <v>3.2395886317685516E-2</v>
      </c>
      <c r="G7" s="78">
        <f>E7+E13+E19</f>
        <v>65201</v>
      </c>
      <c r="H7" s="156"/>
      <c r="I7" s="156"/>
      <c r="J7" s="156"/>
      <c r="K7" s="156"/>
      <c r="L7" s="156"/>
      <c r="M7" s="156"/>
      <c r="N7" s="156"/>
      <c r="O7" s="77"/>
      <c r="P7" s="24"/>
      <c r="Q7" s="25"/>
    </row>
    <row r="8" spans="2:17">
      <c r="B8" s="23"/>
      <c r="C8" s="185"/>
      <c r="D8" s="9" t="s">
        <v>80</v>
      </c>
      <c r="E8" s="10">
        <v>154575</v>
      </c>
      <c r="F8" s="53">
        <f t="shared" si="0"/>
        <v>0.140904193352549</v>
      </c>
      <c r="G8" s="78">
        <f>E8+E14+E20</f>
        <v>298280</v>
      </c>
      <c r="H8" s="156"/>
      <c r="I8" s="156"/>
      <c r="J8" s="156"/>
      <c r="K8" s="156"/>
      <c r="L8" s="156"/>
      <c r="M8" s="156"/>
      <c r="N8" s="156"/>
      <c r="O8" s="77"/>
      <c r="P8" s="24"/>
      <c r="Q8" s="25"/>
    </row>
    <row r="9" spans="2:17">
      <c r="B9" s="23"/>
      <c r="C9" s="185"/>
      <c r="D9" s="9" t="s">
        <v>81</v>
      </c>
      <c r="E9" s="10">
        <v>675344</v>
      </c>
      <c r="F9" s="53">
        <f t="shared" si="0"/>
        <v>0.61561573058698915</v>
      </c>
      <c r="G9" s="78">
        <f>E9+E15+E21</f>
        <v>1189778</v>
      </c>
      <c r="H9" s="156"/>
      <c r="I9" s="156"/>
      <c r="J9" s="156"/>
      <c r="K9" s="156"/>
      <c r="L9" s="156"/>
      <c r="M9" s="156"/>
      <c r="N9" s="156"/>
      <c r="O9" s="77"/>
      <c r="P9" s="24"/>
      <c r="Q9" s="25"/>
    </row>
    <row r="10" spans="2:17" s="29" customFormat="1">
      <c r="B10" s="23"/>
      <c r="C10" s="186"/>
      <c r="D10" s="12" t="s">
        <v>82</v>
      </c>
      <c r="E10" s="13">
        <v>192567</v>
      </c>
      <c r="F10" s="54">
        <f t="shared" si="0"/>
        <v>0.17553613327718132</v>
      </c>
      <c r="G10" s="78">
        <f>E10+E16+E22</f>
        <v>328519</v>
      </c>
      <c r="H10" s="156"/>
      <c r="I10" s="156"/>
      <c r="J10" s="156"/>
      <c r="K10" s="156"/>
      <c r="L10" s="156"/>
      <c r="M10" s="156"/>
      <c r="N10" s="156"/>
      <c r="O10" s="77"/>
      <c r="P10" s="24"/>
      <c r="Q10" s="25"/>
    </row>
    <row r="11" spans="2:17" s="29" customFormat="1">
      <c r="B11" s="23"/>
      <c r="C11" s="184" t="s">
        <v>14</v>
      </c>
      <c r="D11" s="6" t="s">
        <v>13</v>
      </c>
      <c r="E11" s="7">
        <v>13573</v>
      </c>
      <c r="F11" s="47">
        <f t="shared" ref="F11:F16" si="1">E11/SUM($E$11:$E$16)</f>
        <v>1.584701495151208E-2</v>
      </c>
      <c r="G11" s="79">
        <f>G6/$E$23</f>
        <v>2.0990536700678304E-2</v>
      </c>
      <c r="H11" s="156"/>
      <c r="I11" s="156"/>
      <c r="J11" s="156"/>
      <c r="K11" s="156"/>
      <c r="L11" s="156"/>
      <c r="M11" s="156"/>
      <c r="N11" s="156"/>
      <c r="O11" s="76"/>
      <c r="P11" s="24"/>
      <c r="Q11" s="25"/>
    </row>
    <row r="12" spans="2:17" s="29" customFormat="1">
      <c r="B12" s="23"/>
      <c r="C12" s="185"/>
      <c r="D12" s="9" t="s">
        <v>78</v>
      </c>
      <c r="E12" s="10">
        <v>19198</v>
      </c>
      <c r="F12" s="53">
        <f t="shared" si="1"/>
        <v>2.2414425185230156E-2</v>
      </c>
      <c r="G12" s="79">
        <f t="shared" ref="G12:G16" si="2">G7/$E$23</f>
        <v>3.3375700712601229E-2</v>
      </c>
      <c r="H12" s="156"/>
      <c r="I12" s="156"/>
      <c r="J12" s="156"/>
      <c r="K12" s="156"/>
      <c r="L12" s="156"/>
      <c r="M12" s="156"/>
      <c r="N12" s="156"/>
      <c r="O12" s="24"/>
      <c r="P12" s="24"/>
      <c r="Q12" s="25"/>
    </row>
    <row r="13" spans="2:17" s="29" customFormat="1">
      <c r="B13" s="23"/>
      <c r="C13" s="185"/>
      <c r="D13" s="9" t="s">
        <v>79</v>
      </c>
      <c r="E13" s="10">
        <v>29662</v>
      </c>
      <c r="F13" s="53">
        <f t="shared" si="1"/>
        <v>3.4631559529341438E-2</v>
      </c>
      <c r="G13" s="79">
        <f t="shared" si="2"/>
        <v>0.15268636997215834</v>
      </c>
      <c r="H13" s="156"/>
      <c r="I13" s="156"/>
      <c r="J13" s="156"/>
      <c r="K13" s="156"/>
      <c r="L13" s="156"/>
      <c r="M13" s="156"/>
      <c r="N13" s="156"/>
      <c r="O13" s="24"/>
      <c r="P13" s="24"/>
      <c r="Q13" s="25"/>
    </row>
    <row r="14" spans="2:17" s="29" customFormat="1">
      <c r="B14" s="23"/>
      <c r="C14" s="185"/>
      <c r="D14" s="9" t="s">
        <v>80</v>
      </c>
      <c r="E14" s="10">
        <v>143700</v>
      </c>
      <c r="F14" s="53">
        <f t="shared" si="1"/>
        <v>0.16777544010405113</v>
      </c>
      <c r="G14" s="79">
        <f t="shared" si="2"/>
        <v>0.60903474551674464</v>
      </c>
      <c r="H14" s="156"/>
      <c r="I14" s="156"/>
      <c r="J14" s="156"/>
      <c r="K14" s="156"/>
      <c r="L14" s="156"/>
      <c r="M14" s="156"/>
      <c r="N14" s="156"/>
      <c r="O14" s="24"/>
      <c r="P14" s="24"/>
      <c r="Q14" s="25"/>
    </row>
    <row r="15" spans="2:17" s="29" customFormat="1">
      <c r="B15" s="23"/>
      <c r="C15" s="185"/>
      <c r="D15" s="9" t="s">
        <v>81</v>
      </c>
      <c r="E15" s="10">
        <v>514422</v>
      </c>
      <c r="F15" s="53">
        <f t="shared" si="1"/>
        <v>0.60060805462217248</v>
      </c>
      <c r="G15" s="79">
        <f t="shared" si="2"/>
        <v>0.16816539351241613</v>
      </c>
      <c r="H15" s="156"/>
      <c r="I15" s="156"/>
      <c r="J15" s="156"/>
      <c r="K15" s="156"/>
      <c r="L15" s="156"/>
      <c r="M15" s="156"/>
      <c r="N15" s="156"/>
      <c r="O15" s="24"/>
      <c r="P15" s="24"/>
      <c r="Q15" s="25"/>
    </row>
    <row r="16" spans="2:17" s="29" customFormat="1">
      <c r="B16" s="23"/>
      <c r="C16" s="186"/>
      <c r="D16" s="12" t="s">
        <v>82</v>
      </c>
      <c r="E16" s="13">
        <v>135947</v>
      </c>
      <c r="F16" s="54">
        <f t="shared" si="1"/>
        <v>0.15872350560769269</v>
      </c>
      <c r="G16" s="79">
        <f t="shared" si="2"/>
        <v>1.0744833219102639E-8</v>
      </c>
      <c r="H16" s="156"/>
      <c r="I16" s="156"/>
      <c r="J16" s="156"/>
      <c r="K16" s="156"/>
      <c r="L16" s="156"/>
      <c r="M16" s="156"/>
      <c r="N16" s="156"/>
      <c r="O16" s="24"/>
      <c r="P16" s="24"/>
      <c r="Q16" s="25"/>
    </row>
    <row r="17" spans="2:17" s="29" customFormat="1">
      <c r="B17" s="23"/>
      <c r="C17" s="184" t="s">
        <v>13</v>
      </c>
      <c r="D17" s="6" t="s">
        <v>13</v>
      </c>
      <c r="E17" s="7">
        <v>0</v>
      </c>
      <c r="F17" s="47">
        <f>E17/SUM($E$17:$E$22)</f>
        <v>0</v>
      </c>
      <c r="G17" s="158"/>
      <c r="H17" s="156"/>
      <c r="I17" s="156"/>
      <c r="J17" s="156"/>
      <c r="K17" s="156"/>
      <c r="L17" s="156"/>
      <c r="M17" s="156"/>
      <c r="N17" s="156"/>
      <c r="O17" s="24"/>
      <c r="P17" s="24"/>
      <c r="Q17" s="25"/>
    </row>
    <row r="18" spans="2:17" s="29" customFormat="1">
      <c r="B18" s="23"/>
      <c r="C18" s="187"/>
      <c r="D18" s="154" t="s">
        <v>78</v>
      </c>
      <c r="E18" s="60">
        <v>1</v>
      </c>
      <c r="F18" s="153">
        <f t="shared" ref="F18:F22" si="3">E18/SUM($E$17:$E$22)</f>
        <v>4.3478260869565216E-2</v>
      </c>
      <c r="G18" s="158"/>
      <c r="H18" s="156"/>
      <c r="I18" s="156"/>
      <c r="J18" s="156"/>
      <c r="K18" s="156"/>
      <c r="L18" s="156"/>
      <c r="M18" s="156"/>
      <c r="N18" s="156"/>
      <c r="O18" s="24"/>
      <c r="P18" s="24"/>
      <c r="Q18" s="25"/>
    </row>
    <row r="19" spans="2:17" s="29" customFormat="1">
      <c r="B19" s="23"/>
      <c r="C19" s="185"/>
      <c r="D19" s="9" t="s">
        <v>79</v>
      </c>
      <c r="E19" s="10">
        <v>0</v>
      </c>
      <c r="F19" s="53">
        <f t="shared" si="3"/>
        <v>0</v>
      </c>
      <c r="G19" s="158"/>
      <c r="H19" s="156"/>
      <c r="I19" s="156"/>
      <c r="J19" s="156"/>
      <c r="K19" s="156"/>
      <c r="L19" s="156"/>
      <c r="M19" s="156"/>
      <c r="N19" s="156"/>
      <c r="O19" s="24"/>
      <c r="P19" s="24"/>
      <c r="Q19" s="25"/>
    </row>
    <row r="20" spans="2:17" s="29" customFormat="1">
      <c r="B20" s="23"/>
      <c r="C20" s="185"/>
      <c r="D20" s="9" t="s">
        <v>80</v>
      </c>
      <c r="E20" s="10">
        <v>5</v>
      </c>
      <c r="F20" s="53">
        <f t="shared" si="3"/>
        <v>0.21739130434782608</v>
      </c>
      <c r="G20" s="158"/>
      <c r="H20" s="156"/>
      <c r="I20" s="156"/>
      <c r="J20" s="156"/>
      <c r="K20" s="156"/>
      <c r="L20" s="156"/>
      <c r="M20" s="156"/>
      <c r="N20" s="156"/>
      <c r="O20" s="24"/>
      <c r="P20" s="24"/>
      <c r="Q20" s="25"/>
    </row>
    <row r="21" spans="2:17" s="29" customFormat="1">
      <c r="B21" s="23"/>
      <c r="C21" s="185"/>
      <c r="D21" s="9" t="s">
        <v>81</v>
      </c>
      <c r="E21" s="10">
        <v>12</v>
      </c>
      <c r="F21" s="53">
        <f t="shared" si="3"/>
        <v>0.52173913043478259</v>
      </c>
      <c r="G21" s="158"/>
      <c r="H21" s="156"/>
      <c r="I21" s="156"/>
      <c r="J21" s="156"/>
      <c r="K21" s="156"/>
      <c r="L21" s="156"/>
      <c r="M21" s="156"/>
      <c r="N21" s="156"/>
      <c r="O21" s="24"/>
      <c r="P21" s="24"/>
      <c r="Q21" s="25"/>
    </row>
    <row r="22" spans="2:17" s="29" customFormat="1">
      <c r="B22" s="23"/>
      <c r="C22" s="186"/>
      <c r="D22" s="12" t="s">
        <v>82</v>
      </c>
      <c r="E22" s="13">
        <v>5</v>
      </c>
      <c r="F22" s="54">
        <f t="shared" si="3"/>
        <v>0.21739130434782608</v>
      </c>
      <c r="G22" s="158"/>
      <c r="H22" s="156"/>
      <c r="I22" s="156"/>
      <c r="J22" s="156"/>
      <c r="K22" s="156"/>
      <c r="L22" s="156"/>
      <c r="M22" s="156"/>
      <c r="N22" s="156"/>
      <c r="O22" s="24"/>
      <c r="P22" s="24"/>
      <c r="Q22" s="25"/>
    </row>
    <row r="23" spans="2:17" s="29" customFormat="1">
      <c r="B23" s="23"/>
      <c r="C23" s="15" t="s">
        <v>15</v>
      </c>
      <c r="D23" s="16"/>
      <c r="E23" s="17">
        <f>SUM(E5:E22)</f>
        <v>1953547</v>
      </c>
      <c r="F23" s="18"/>
      <c r="G23" s="159"/>
      <c r="H23" s="156"/>
      <c r="I23" s="156"/>
      <c r="J23" s="156"/>
      <c r="K23" s="156"/>
      <c r="L23" s="156"/>
      <c r="M23" s="156"/>
      <c r="N23" s="156"/>
      <c r="O23" s="24"/>
      <c r="P23" s="24"/>
      <c r="Q23" s="25"/>
    </row>
    <row r="24" spans="2:17" s="29" customFormat="1" ht="15.75" thickBot="1">
      <c r="B24" s="26"/>
      <c r="C24" s="27"/>
      <c r="D24" s="27"/>
      <c r="E24" s="27"/>
      <c r="F24" s="27"/>
      <c r="G24" s="160"/>
      <c r="H24" s="160"/>
      <c r="I24" s="160"/>
      <c r="J24" s="160"/>
      <c r="K24" s="160"/>
      <c r="L24" s="160"/>
      <c r="M24" s="160"/>
      <c r="N24" s="160"/>
      <c r="O24" s="27"/>
      <c r="P24" s="27"/>
      <c r="Q24" s="28"/>
    </row>
    <row r="25" spans="2:17" s="29" customFormat="1"/>
    <row r="26" spans="2:17" ht="15" hidden="1" customHeight="1"/>
  </sheetData>
  <mergeCells count="4">
    <mergeCell ref="C5:C10"/>
    <mergeCell ref="C11:C16"/>
    <mergeCell ref="C17:C22"/>
    <mergeCell ref="C3:F3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8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3" width="40.7109375" customWidth="1"/>
    <col min="4" max="5" width="15.7109375" customWidth="1"/>
    <col min="6" max="6" width="2.7109375" customWidth="1"/>
    <col min="7" max="15" width="9.140625" customWidth="1"/>
    <col min="16" max="16" width="2.7109375" customWidth="1"/>
    <col min="17" max="17" width="2.7109375" style="29" customWidth="1"/>
    <col min="18" max="16384" width="9.140625" hidden="1"/>
  </cols>
  <sheetData>
    <row r="1" spans="2:16" s="29" customFormat="1" ht="15.75" thickBot="1"/>
    <row r="2" spans="2:16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2:16" ht="15.75">
      <c r="B3" s="23"/>
      <c r="C3" s="189" t="s">
        <v>16</v>
      </c>
      <c r="D3" s="189"/>
      <c r="E3" s="189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16" ht="30" customHeight="1">
      <c r="B4" s="23"/>
      <c r="C4" s="1" t="s">
        <v>17</v>
      </c>
      <c r="D4" s="31" t="s">
        <v>3</v>
      </c>
      <c r="E4" s="32" t="s">
        <v>18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>
      <c r="B5" s="23"/>
      <c r="C5" s="33" t="s">
        <v>13</v>
      </c>
      <c r="D5" s="34">
        <v>38138</v>
      </c>
      <c r="E5" s="35">
        <f>D5/$D$10</f>
        <v>1.9522437903976717E-2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2:16">
      <c r="B6" s="23"/>
      <c r="C6" s="36" t="s">
        <v>19</v>
      </c>
      <c r="D6" s="37">
        <v>827824</v>
      </c>
      <c r="E6" s="38">
        <f t="shared" ref="E6:E9" si="0">D6/$D$10</f>
        <v>0.42375432994445489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>
      <c r="B7" s="23"/>
      <c r="C7" s="36" t="s">
        <v>20</v>
      </c>
      <c r="D7" s="37">
        <v>454346</v>
      </c>
      <c r="E7" s="38">
        <f t="shared" si="0"/>
        <v>0.23257490093660405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2:16">
      <c r="B8" s="23"/>
      <c r="C8" s="36" t="s">
        <v>21</v>
      </c>
      <c r="D8" s="37">
        <v>561478</v>
      </c>
      <c r="E8" s="38">
        <f t="shared" si="0"/>
        <v>0.2874146360440778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23"/>
      <c r="C9" s="36" t="s">
        <v>22</v>
      </c>
      <c r="D9" s="37">
        <v>71761</v>
      </c>
      <c r="E9" s="38">
        <f t="shared" si="0"/>
        <v>3.67336951708866E-2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2:16">
      <c r="B10" s="23"/>
      <c r="C10" s="39" t="s">
        <v>15</v>
      </c>
      <c r="D10" s="40">
        <f>SUM(D5:D9)</f>
        <v>1953547</v>
      </c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2:16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2:16" ht="15.75" thickBo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s="29" customFormat="1"/>
  </sheetData>
  <mergeCells count="1">
    <mergeCell ref="C3:E3"/>
  </mergeCells>
  <printOptions horizontalCentered="1"/>
  <pageMargins left="0" right="0" top="0.78740157480314965" bottom="0.78740157480314965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5"/>
  <sheetViews>
    <sheetView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9" width="2.7109375" style="29" customWidth="1"/>
    <col min="10" max="16384" width="9.140625" hidden="1"/>
  </cols>
  <sheetData>
    <row r="1" spans="2:8" s="29" customFormat="1" ht="15.75" thickBot="1"/>
    <row r="2" spans="2:8">
      <c r="B2" s="20"/>
      <c r="C2" s="21"/>
      <c r="D2" s="21"/>
      <c r="E2" s="21"/>
      <c r="F2" s="21"/>
      <c r="G2" s="21"/>
      <c r="H2" s="22"/>
    </row>
    <row r="3" spans="2:8" ht="15.75">
      <c r="B3" s="23"/>
      <c r="C3" s="175" t="s">
        <v>23</v>
      </c>
      <c r="D3" s="176"/>
      <c r="E3" s="176"/>
      <c r="F3" s="176"/>
      <c r="G3" s="177"/>
      <c r="H3" s="25"/>
    </row>
    <row r="4" spans="2:8" ht="30">
      <c r="B4" s="23"/>
      <c r="C4" s="1" t="s">
        <v>17</v>
      </c>
      <c r="D4" s="2" t="s">
        <v>24</v>
      </c>
      <c r="E4" s="3" t="s">
        <v>3</v>
      </c>
      <c r="F4" s="4" t="s">
        <v>25</v>
      </c>
      <c r="G4" s="5" t="s">
        <v>26</v>
      </c>
      <c r="H4" s="25"/>
    </row>
    <row r="5" spans="2:8">
      <c r="B5" s="23"/>
      <c r="C5" s="184" t="s">
        <v>20</v>
      </c>
      <c r="D5" s="6" t="s">
        <v>13</v>
      </c>
      <c r="E5" s="42">
        <v>25333</v>
      </c>
      <c r="F5" s="8">
        <f>E5/$E$11</f>
        <v>2.6268772482130952E-2</v>
      </c>
      <c r="G5" s="171">
        <f>SUM(E5:E7)/E11</f>
        <v>0.47112902941484502</v>
      </c>
      <c r="H5" s="25"/>
    </row>
    <row r="6" spans="2:8">
      <c r="B6" s="23"/>
      <c r="C6" s="185"/>
      <c r="D6" s="9" t="s">
        <v>27</v>
      </c>
      <c r="E6" s="37">
        <v>350009</v>
      </c>
      <c r="F6" s="11">
        <f t="shared" ref="F6:F10" si="0">E6/$E$11</f>
        <v>0.36293793817148273</v>
      </c>
      <c r="G6" s="173"/>
      <c r="H6" s="25"/>
    </row>
    <row r="7" spans="2:8">
      <c r="B7" s="23"/>
      <c r="C7" s="186"/>
      <c r="D7" s="12" t="s">
        <v>28</v>
      </c>
      <c r="E7" s="43">
        <v>79004</v>
      </c>
      <c r="F7" s="14">
        <f t="shared" si="0"/>
        <v>8.192231876123135E-2</v>
      </c>
      <c r="G7" s="174"/>
      <c r="H7" s="25"/>
    </row>
    <row r="8" spans="2:8">
      <c r="B8" s="23"/>
      <c r="C8" s="184" t="s">
        <v>21</v>
      </c>
      <c r="D8" s="6" t="s">
        <v>13</v>
      </c>
      <c r="E8" s="42">
        <v>26114</v>
      </c>
      <c r="F8" s="8">
        <f>E8/$E$11</f>
        <v>2.7078621742326912E-2</v>
      </c>
      <c r="G8" s="171">
        <f>SUM(E8:E10)/E11</f>
        <v>0.58221836480961286</v>
      </c>
      <c r="H8" s="25"/>
    </row>
    <row r="9" spans="2:8">
      <c r="B9" s="23"/>
      <c r="C9" s="185"/>
      <c r="D9" s="9" t="s">
        <v>27</v>
      </c>
      <c r="E9" s="37">
        <v>400022</v>
      </c>
      <c r="F9" s="11">
        <f t="shared" si="0"/>
        <v>0.41479836205135545</v>
      </c>
      <c r="G9" s="173"/>
      <c r="H9" s="25"/>
    </row>
    <row r="10" spans="2:8">
      <c r="B10" s="23"/>
      <c r="C10" s="186"/>
      <c r="D10" s="12" t="s">
        <v>28</v>
      </c>
      <c r="E10" s="43">
        <v>135342</v>
      </c>
      <c r="F10" s="14">
        <f t="shared" si="0"/>
        <v>0.14034138101593049</v>
      </c>
      <c r="G10" s="174"/>
      <c r="H10" s="25"/>
    </row>
    <row r="11" spans="2:8">
      <c r="B11" s="23"/>
      <c r="C11" s="44" t="s">
        <v>15</v>
      </c>
      <c r="D11" s="45"/>
      <c r="E11" s="46">
        <f>E6+E7+E9+E10</f>
        <v>964377</v>
      </c>
      <c r="F11" s="8"/>
      <c r="G11" s="47"/>
      <c r="H11" s="25"/>
    </row>
    <row r="12" spans="2:8">
      <c r="B12" s="23"/>
      <c r="C12" s="48" t="s">
        <v>29</v>
      </c>
      <c r="D12" s="49"/>
      <c r="E12" s="50">
        <f>E7+E10</f>
        <v>214346</v>
      </c>
      <c r="F12" s="192">
        <f>E12/E11</f>
        <v>0.22226369977716184</v>
      </c>
      <c r="G12" s="193"/>
      <c r="H12" s="25"/>
    </row>
    <row r="13" spans="2:8">
      <c r="B13" s="23"/>
      <c r="C13" s="51" t="s">
        <v>27</v>
      </c>
      <c r="D13" s="52"/>
      <c r="E13" s="40">
        <f>E6+E9</f>
        <v>750031</v>
      </c>
      <c r="F13" s="190">
        <f>E13/E11</f>
        <v>0.77773630022283813</v>
      </c>
      <c r="G13" s="191"/>
      <c r="H13" s="25"/>
    </row>
    <row r="14" spans="2:8" ht="15.75" thickBot="1">
      <c r="B14" s="26"/>
      <c r="C14" s="27"/>
      <c r="D14" s="27"/>
      <c r="E14" s="27"/>
      <c r="F14" s="27"/>
      <c r="G14" s="27"/>
      <c r="H14" s="28"/>
    </row>
    <row r="15" spans="2:8" s="29" customFormat="1"/>
  </sheetData>
  <mergeCells count="7">
    <mergeCell ref="F13:G13"/>
    <mergeCell ref="C3:G3"/>
    <mergeCell ref="C5:C7"/>
    <mergeCell ref="G5:G7"/>
    <mergeCell ref="C8:C10"/>
    <mergeCell ref="G8:G10"/>
    <mergeCell ref="F12:G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B23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6" width="15.7109375" customWidth="1"/>
    <col min="7" max="7" width="2.7109375" customWidth="1"/>
    <col min="8" max="16" width="9.140625" customWidth="1"/>
    <col min="17" max="17" width="2.7109375" customWidth="1"/>
    <col min="18" max="26" width="9.140625" customWidth="1"/>
    <col min="27" max="27" width="2.7109375" customWidth="1"/>
    <col min="28" max="28" width="2.7109375" style="29" customWidth="1"/>
    <col min="29" max="16384" width="9.140625" hidden="1"/>
  </cols>
  <sheetData>
    <row r="1" spans="2:27" s="29" customFormat="1" ht="15.75" thickBot="1"/>
    <row r="2" spans="2:27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</row>
    <row r="3" spans="2:27" ht="15.75">
      <c r="B3" s="23"/>
      <c r="C3" s="188" t="s">
        <v>30</v>
      </c>
      <c r="D3" s="188"/>
      <c r="E3" s="188"/>
      <c r="F3" s="18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2:27" ht="30">
      <c r="B4" s="23"/>
      <c r="C4" s="1" t="s">
        <v>17</v>
      </c>
      <c r="D4" s="2" t="s">
        <v>31</v>
      </c>
      <c r="E4" s="3" t="s">
        <v>3</v>
      </c>
      <c r="F4" s="5" t="s">
        <v>26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23"/>
      <c r="C5" s="184" t="s">
        <v>20</v>
      </c>
      <c r="D5" s="6" t="s">
        <v>13</v>
      </c>
      <c r="E5" s="7">
        <v>156617</v>
      </c>
      <c r="F5" s="47">
        <f>E5/SUM($E$5:$E$12)</f>
        <v>0.34470865815920027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2:27">
      <c r="B6" s="23"/>
      <c r="C6" s="185"/>
      <c r="D6" s="9" t="s">
        <v>195</v>
      </c>
      <c r="E6" s="10">
        <v>59748</v>
      </c>
      <c r="F6" s="53">
        <f t="shared" ref="F6:F12" si="0">E6/SUM($E$5:$E$12)</f>
        <v>0.13150330364964147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5"/>
    </row>
    <row r="7" spans="2:27">
      <c r="B7" s="23"/>
      <c r="C7" s="185"/>
      <c r="D7" s="9" t="s">
        <v>196</v>
      </c>
      <c r="E7" s="10">
        <v>114680</v>
      </c>
      <c r="F7" s="53">
        <f t="shared" si="0"/>
        <v>0.25240675608456992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2:27">
      <c r="B8" s="23"/>
      <c r="C8" s="185"/>
      <c r="D8" s="9" t="s">
        <v>197</v>
      </c>
      <c r="E8" s="10">
        <v>53574</v>
      </c>
      <c r="F8" s="53">
        <f t="shared" si="0"/>
        <v>0.11791454090054716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</row>
    <row r="9" spans="2:27">
      <c r="B9" s="23"/>
      <c r="C9" s="185"/>
      <c r="D9" s="9" t="s">
        <v>198</v>
      </c>
      <c r="E9" s="10">
        <v>34917</v>
      </c>
      <c r="F9" s="53">
        <f t="shared" si="0"/>
        <v>7.6851122272453151E-2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2:27">
      <c r="B10" s="23"/>
      <c r="C10" s="185"/>
      <c r="D10" s="9" t="s">
        <v>199</v>
      </c>
      <c r="E10" s="10">
        <v>24267</v>
      </c>
      <c r="F10" s="53">
        <f t="shared" si="0"/>
        <v>5.341083667513305E-2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2:27">
      <c r="B11" s="23"/>
      <c r="C11" s="185"/>
      <c r="D11" s="9" t="s">
        <v>200</v>
      </c>
      <c r="E11" s="10">
        <v>7241</v>
      </c>
      <c r="F11" s="53">
        <f t="shared" si="0"/>
        <v>1.5937193240393884E-2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2:27">
      <c r="B12" s="23"/>
      <c r="C12" s="186"/>
      <c r="D12" s="12" t="s">
        <v>201</v>
      </c>
      <c r="E12" s="13">
        <v>3302</v>
      </c>
      <c r="F12" s="54">
        <f t="shared" si="0"/>
        <v>7.2675890180611252E-3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</row>
    <row r="13" spans="2:27">
      <c r="B13" s="23"/>
      <c r="C13" s="184" t="s">
        <v>21</v>
      </c>
      <c r="D13" s="6" t="s">
        <v>13</v>
      </c>
      <c r="E13" s="7">
        <v>184429</v>
      </c>
      <c r="F13" s="47">
        <f>E13/SUM($E$13:$E$20)</f>
        <v>0.32847057231093651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2:27">
      <c r="B14" s="23"/>
      <c r="C14" s="185"/>
      <c r="D14" s="9" t="s">
        <v>195</v>
      </c>
      <c r="E14" s="10">
        <v>115353</v>
      </c>
      <c r="F14" s="53">
        <f t="shared" ref="F14:F20" si="1">E14/SUM($E$13:$E$20)</f>
        <v>0.2054452712305736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2:27">
      <c r="B15" s="23"/>
      <c r="C15" s="185"/>
      <c r="D15" s="9" t="s">
        <v>196</v>
      </c>
      <c r="E15" s="10">
        <v>142444</v>
      </c>
      <c r="F15" s="53">
        <f t="shared" si="1"/>
        <v>0.25369471288278439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5"/>
    </row>
    <row r="16" spans="2:27">
      <c r="B16" s="23"/>
      <c r="C16" s="185"/>
      <c r="D16" s="9" t="s">
        <v>197</v>
      </c>
      <c r="E16" s="10">
        <v>60158</v>
      </c>
      <c r="F16" s="53">
        <f t="shared" si="1"/>
        <v>0.10714222106654224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</row>
    <row r="17" spans="2:27">
      <c r="B17" s="23"/>
      <c r="C17" s="185"/>
      <c r="D17" s="9" t="s">
        <v>198</v>
      </c>
      <c r="E17" s="10">
        <v>35421</v>
      </c>
      <c r="F17" s="53">
        <f t="shared" si="1"/>
        <v>6.3085285621164139E-2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2:27">
      <c r="B18" s="23"/>
      <c r="C18" s="185"/>
      <c r="D18" s="9" t="s">
        <v>199</v>
      </c>
      <c r="E18" s="10">
        <v>18390</v>
      </c>
      <c r="F18" s="53">
        <f t="shared" si="1"/>
        <v>3.2752841607329226E-2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5"/>
    </row>
    <row r="19" spans="2:27">
      <c r="B19" s="23"/>
      <c r="C19" s="185"/>
      <c r="D19" s="9" t="s">
        <v>200</v>
      </c>
      <c r="E19" s="10">
        <v>3926</v>
      </c>
      <c r="F19" s="53">
        <f t="shared" si="1"/>
        <v>6.9922597145391273E-3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</row>
    <row r="20" spans="2:27">
      <c r="B20" s="23"/>
      <c r="C20" s="186"/>
      <c r="D20" s="12" t="s">
        <v>201</v>
      </c>
      <c r="E20" s="13">
        <v>1357</v>
      </c>
      <c r="F20" s="54">
        <f t="shared" si="1"/>
        <v>2.4168355661308189E-3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</row>
    <row r="21" spans="2:27">
      <c r="B21" s="23"/>
      <c r="C21" s="15" t="s">
        <v>15</v>
      </c>
      <c r="D21" s="16"/>
      <c r="E21" s="17">
        <f>SUM(E5:E20)</f>
        <v>1015824</v>
      </c>
      <c r="F21" s="18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</row>
    <row r="22" spans="2:27" ht="15.75" thickBot="1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2:27" s="29" customFormat="1"/>
  </sheetData>
  <mergeCells count="3">
    <mergeCell ref="C3:F3"/>
    <mergeCell ref="C5:C12"/>
    <mergeCell ref="C13:C20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60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32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56" t="s">
        <v>13</v>
      </c>
      <c r="E5" s="7">
        <v>195952</v>
      </c>
      <c r="F5" s="8">
        <f>E5/SUM($E$5:$E$10)</f>
        <v>0.23670731943021706</v>
      </c>
      <c r="G5" s="47">
        <f>E5/$E$23</f>
        <v>0.10628493074599923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57" t="s">
        <v>33</v>
      </c>
      <c r="E6" s="10">
        <v>34467</v>
      </c>
      <c r="F6" s="11">
        <f t="shared" ref="F6:F10" si="0">E6/SUM($E$5:$E$10)</f>
        <v>4.1635661686542064E-2</v>
      </c>
      <c r="G6" s="53">
        <f t="shared" ref="G6:G22" si="1">E6/$E$23</f>
        <v>1.869500034713785E-2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57" t="s">
        <v>34</v>
      </c>
      <c r="E7" s="10">
        <v>168625</v>
      </c>
      <c r="F7" s="11">
        <f t="shared" si="0"/>
        <v>0.20369667948742728</v>
      </c>
      <c r="G7" s="53">
        <f t="shared" si="1"/>
        <v>9.1462687020515854E-2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57" t="s">
        <v>35</v>
      </c>
      <c r="E8" s="10">
        <v>253270</v>
      </c>
      <c r="F8" s="11">
        <f t="shared" si="0"/>
        <v>0.30594667465548231</v>
      </c>
      <c r="G8" s="53">
        <f t="shared" si="1"/>
        <v>0.1373743794910959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5"/>
      <c r="D9" s="57" t="s">
        <v>36</v>
      </c>
      <c r="E9" s="10">
        <v>138984</v>
      </c>
      <c r="F9" s="11">
        <f t="shared" si="0"/>
        <v>0.16789075938846904</v>
      </c>
      <c r="G9" s="53">
        <f t="shared" si="1"/>
        <v>7.538532301176798E-2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ht="15" customHeight="1">
      <c r="B10" s="23"/>
      <c r="C10" s="196"/>
      <c r="D10" s="58" t="s">
        <v>37</v>
      </c>
      <c r="E10" s="13">
        <v>36526</v>
      </c>
      <c r="F10" s="14">
        <f t="shared" si="0"/>
        <v>4.4122905351862231E-2</v>
      </c>
      <c r="G10" s="54">
        <f t="shared" si="1"/>
        <v>1.9811807893914672E-2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ht="15" customHeight="1">
      <c r="B11" s="23"/>
      <c r="C11" s="194" t="s">
        <v>20</v>
      </c>
      <c r="D11" s="59" t="s">
        <v>13</v>
      </c>
      <c r="E11" s="60">
        <v>97228</v>
      </c>
      <c r="F11" s="61">
        <f>E11/SUM($E$11:$E$16)</f>
        <v>0.21399550122593794</v>
      </c>
      <c r="G11" s="62">
        <f t="shared" si="1"/>
        <v>5.2736748012635816E-2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ht="15" customHeight="1">
      <c r="B12" s="23"/>
      <c r="C12" s="195"/>
      <c r="D12" s="57" t="s">
        <v>33</v>
      </c>
      <c r="E12" s="10">
        <v>9663</v>
      </c>
      <c r="F12" s="11">
        <f t="shared" ref="F12:F16" si="2">E12/SUM($E$11:$E$16)</f>
        <v>2.1267932368723395E-2</v>
      </c>
      <c r="G12" s="53">
        <f t="shared" si="1"/>
        <v>5.2412391085500049E-3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ht="15" customHeight="1">
      <c r="B13" s="23"/>
      <c r="C13" s="195"/>
      <c r="D13" s="57" t="s">
        <v>34</v>
      </c>
      <c r="E13" s="10">
        <v>26052</v>
      </c>
      <c r="F13" s="11">
        <f t="shared" si="2"/>
        <v>5.7339560599190924E-2</v>
      </c>
      <c r="G13" s="53">
        <f t="shared" si="1"/>
        <v>1.4130680043045093E-2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ht="15" customHeight="1">
      <c r="B14" s="23"/>
      <c r="C14" s="195"/>
      <c r="D14" s="57" t="s">
        <v>35</v>
      </c>
      <c r="E14" s="10">
        <v>143145</v>
      </c>
      <c r="F14" s="11">
        <f t="shared" si="2"/>
        <v>0.3150572471200363</v>
      </c>
      <c r="G14" s="53">
        <f t="shared" si="1"/>
        <v>7.7642261429513665E-2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ht="15" customHeight="1">
      <c r="B15" s="23"/>
      <c r="C15" s="195"/>
      <c r="D15" s="57" t="s">
        <v>36</v>
      </c>
      <c r="E15" s="10">
        <v>145733</v>
      </c>
      <c r="F15" s="11">
        <f t="shared" si="2"/>
        <v>0.32075334656847426</v>
      </c>
      <c r="G15" s="53">
        <f t="shared" si="1"/>
        <v>7.9046000104141353E-2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ht="15" customHeight="1">
      <c r="B16" s="23"/>
      <c r="C16" s="196"/>
      <c r="D16" s="58" t="s">
        <v>37</v>
      </c>
      <c r="E16" s="13">
        <v>32525</v>
      </c>
      <c r="F16" s="14">
        <f t="shared" si="2"/>
        <v>7.1586412117637221E-2</v>
      </c>
      <c r="G16" s="54">
        <f t="shared" si="1"/>
        <v>1.7641653938278892E-2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ht="15" customHeight="1">
      <c r="B17" s="23"/>
      <c r="C17" s="194" t="s">
        <v>21</v>
      </c>
      <c r="D17" s="59" t="s">
        <v>13</v>
      </c>
      <c r="E17" s="60">
        <v>125218</v>
      </c>
      <c r="F17" s="61">
        <f>E17/SUM($E$17:$E$22)</f>
        <v>0.22301497120100877</v>
      </c>
      <c r="G17" s="62">
        <f t="shared" si="1"/>
        <v>6.7918604852987119E-2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ht="15" customHeight="1">
      <c r="B18" s="23"/>
      <c r="C18" s="195"/>
      <c r="D18" s="57" t="s">
        <v>33</v>
      </c>
      <c r="E18" s="10">
        <v>7834</v>
      </c>
      <c r="F18" s="11">
        <f t="shared" ref="F18:F22" si="3">E18/SUM($E$17:$E$22)</f>
        <v>1.3952461182806805E-2</v>
      </c>
      <c r="G18" s="53">
        <f t="shared" si="1"/>
        <v>4.2491842260561673E-3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ht="15" customHeight="1">
      <c r="B19" s="23"/>
      <c r="C19" s="195"/>
      <c r="D19" s="57" t="s">
        <v>34</v>
      </c>
      <c r="E19" s="10">
        <v>46889</v>
      </c>
      <c r="F19" s="11">
        <f t="shared" si="3"/>
        <v>8.3509950523439916E-2</v>
      </c>
      <c r="G19" s="53">
        <f t="shared" si="1"/>
        <v>2.5432729024195508E-2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ht="15" customHeight="1">
      <c r="B20" s="23"/>
      <c r="C20" s="195"/>
      <c r="D20" s="57" t="s">
        <v>35</v>
      </c>
      <c r="E20" s="10">
        <v>154022</v>
      </c>
      <c r="F20" s="11">
        <f t="shared" si="3"/>
        <v>0.27431528929005233</v>
      </c>
      <c r="G20" s="53">
        <f t="shared" si="1"/>
        <v>8.3541977644322557E-2</v>
      </c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ht="15" customHeight="1">
      <c r="B21" s="23"/>
      <c r="C21" s="195"/>
      <c r="D21" s="57" t="s">
        <v>36</v>
      </c>
      <c r="E21" s="10">
        <v>174186</v>
      </c>
      <c r="F21" s="11">
        <f t="shared" si="3"/>
        <v>0.31022764916880091</v>
      </c>
      <c r="G21" s="53">
        <f t="shared" si="1"/>
        <v>9.4478989481723188E-2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ht="15" customHeight="1">
      <c r="B22" s="23"/>
      <c r="C22" s="196"/>
      <c r="D22" s="58" t="s">
        <v>37</v>
      </c>
      <c r="E22" s="13">
        <v>53329</v>
      </c>
      <c r="F22" s="14">
        <f t="shared" si="3"/>
        <v>9.4979678633891271E-2</v>
      </c>
      <c r="G22" s="54">
        <f t="shared" si="1"/>
        <v>2.8925803624119138E-2</v>
      </c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ht="15" customHeight="1">
      <c r="B23" s="23"/>
      <c r="C23" s="15" t="s">
        <v>15</v>
      </c>
      <c r="D23" s="16"/>
      <c r="E23" s="17">
        <f>SUM(E1:E22)</f>
        <v>1843648</v>
      </c>
      <c r="F23" s="63"/>
      <c r="G23" s="63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ht="1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</row>
    <row r="38" spans="2:17" ht="1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2:17" ht="15" customHeight="1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</row>
    <row r="40" spans="2:17" ht="15" customHeight="1" thickBot="1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2:17" s="29" customFormat="1" ht="15" customHeight="1"/>
  </sheetData>
  <mergeCells count="4">
    <mergeCell ref="C3:G3"/>
    <mergeCell ref="C5:C10"/>
    <mergeCell ref="C17:C22"/>
    <mergeCell ref="C11:C16"/>
  </mergeCells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41"/>
  <sheetViews>
    <sheetView zoomScale="95" zoomScaleNormal="95" workbookViewId="0"/>
  </sheetViews>
  <sheetFormatPr defaultColWidth="0" defaultRowHeight="15" customHeight="1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6" width="9.140625" customWidth="1"/>
    <col min="17" max="17" width="2.7109375" customWidth="1"/>
    <col min="18" max="18" width="2.7109375" style="29" customWidth="1"/>
    <col min="19" max="16384" width="9.140625" hidden="1"/>
  </cols>
  <sheetData>
    <row r="1" spans="2:17" s="29" customFormat="1" ht="15" customHeight="1" thickBot="1"/>
    <row r="2" spans="2:17" ht="15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 ht="15" customHeight="1">
      <c r="B3" s="23"/>
      <c r="C3" s="188" t="s">
        <v>39</v>
      </c>
      <c r="D3" s="188"/>
      <c r="E3" s="188"/>
      <c r="F3" s="188"/>
      <c r="G3" s="188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2:17" ht="30" customHeight="1">
      <c r="B4" s="23"/>
      <c r="C4" s="1" t="s">
        <v>17</v>
      </c>
      <c r="D4" s="31" t="s">
        <v>44</v>
      </c>
      <c r="E4" s="3" t="s">
        <v>3</v>
      </c>
      <c r="F4" s="55" t="s">
        <v>26</v>
      </c>
      <c r="G4" s="55" t="s">
        <v>38</v>
      </c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2:17" ht="15" customHeight="1">
      <c r="B5" s="23"/>
      <c r="C5" s="194" t="s">
        <v>19</v>
      </c>
      <c r="D5" s="64" t="s">
        <v>13</v>
      </c>
      <c r="E5" s="7">
        <v>164179</v>
      </c>
      <c r="F5" s="8">
        <f>E5/SUM($E$5:$E$9)</f>
        <v>0.19832597267051932</v>
      </c>
      <c r="G5" s="47">
        <f t="shared" ref="G5:G19" si="0">E5/$E$20</f>
        <v>8.9051163779636899E-2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2:17" ht="15" customHeight="1">
      <c r="B6" s="23"/>
      <c r="C6" s="195"/>
      <c r="D6" s="65" t="s">
        <v>40</v>
      </c>
      <c r="E6" s="10">
        <v>12651</v>
      </c>
      <c r="F6" s="11">
        <f>E6/SUM($E$5:$E$9)</f>
        <v>1.5282233904791357E-2</v>
      </c>
      <c r="G6" s="53">
        <f t="shared" si="0"/>
        <v>6.8619389384524596E-3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2:17" ht="15" customHeight="1">
      <c r="B7" s="23"/>
      <c r="C7" s="195"/>
      <c r="D7" s="65" t="s">
        <v>41</v>
      </c>
      <c r="E7" s="10">
        <v>8343</v>
      </c>
      <c r="F7" s="11">
        <f>E7/SUM($E$5:$E$9)</f>
        <v>1.0078229188813081E-2</v>
      </c>
      <c r="G7" s="53">
        <f t="shared" si="0"/>
        <v>4.5252672961432986E-3</v>
      </c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2:17" ht="15" customHeight="1">
      <c r="B8" s="23"/>
      <c r="C8" s="195"/>
      <c r="D8" s="65" t="s">
        <v>42</v>
      </c>
      <c r="E8" s="10">
        <v>121524</v>
      </c>
      <c r="F8" s="11">
        <f>E8/SUM($E$5:$E$9)</f>
        <v>0.1467993196621504</v>
      </c>
      <c r="G8" s="53">
        <f t="shared" si="0"/>
        <v>6.5914968584024722E-2</v>
      </c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2:17" ht="15" customHeight="1">
      <c r="B9" s="23"/>
      <c r="C9" s="196"/>
      <c r="D9" s="66" t="s">
        <v>43</v>
      </c>
      <c r="E9" s="13">
        <v>521127</v>
      </c>
      <c r="F9" s="14">
        <f>E9/SUM($E$5:$E$9)</f>
        <v>0.62951424457372585</v>
      </c>
      <c r="G9" s="54">
        <f t="shared" si="0"/>
        <v>0.28266078991217414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2:17" s="29" customFormat="1" ht="15" customHeight="1">
      <c r="B10" s="23"/>
      <c r="C10" s="194" t="s">
        <v>20</v>
      </c>
      <c r="D10" s="64" t="s">
        <v>13</v>
      </c>
      <c r="E10" s="7">
        <v>84014</v>
      </c>
      <c r="F10" s="8">
        <f>E10/SUM($E$10:$E$14)</f>
        <v>0.18491193935899072</v>
      </c>
      <c r="G10" s="47">
        <f t="shared" si="0"/>
        <v>4.5569436248134136E-2</v>
      </c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2:17" s="29" customFormat="1" ht="15" customHeight="1">
      <c r="B11" s="23"/>
      <c r="C11" s="195"/>
      <c r="D11" s="65" t="s">
        <v>40</v>
      </c>
      <c r="E11" s="10">
        <v>4620</v>
      </c>
      <c r="F11" s="11">
        <f>E11/SUM($E$10:$E$14)</f>
        <v>1.0168461921090974E-2</v>
      </c>
      <c r="G11" s="53">
        <f t="shared" si="0"/>
        <v>2.5059013434234733E-3</v>
      </c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2:17" s="29" customFormat="1" ht="15" customHeight="1">
      <c r="B12" s="23"/>
      <c r="C12" s="195"/>
      <c r="D12" s="65" t="s">
        <v>41</v>
      </c>
      <c r="E12" s="10">
        <v>201635</v>
      </c>
      <c r="F12" s="11">
        <f>E12/SUM($E$10:$E$14)</f>
        <v>0.44379173581367504</v>
      </c>
      <c r="G12" s="53">
        <f t="shared" si="0"/>
        <v>0.10936740635956538</v>
      </c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2:17" s="29" customFormat="1" ht="15" customHeight="1">
      <c r="B13" s="23"/>
      <c r="C13" s="195"/>
      <c r="D13" s="65" t="s">
        <v>42</v>
      </c>
      <c r="E13" s="10">
        <v>156308</v>
      </c>
      <c r="F13" s="11">
        <f>E13/SUM($E$10:$E$14)</f>
        <v>0.34402855973201041</v>
      </c>
      <c r="G13" s="53">
        <f t="shared" si="0"/>
        <v>8.4781910646717806E-2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2:17" s="29" customFormat="1" ht="15" customHeight="1">
      <c r="B14" s="23"/>
      <c r="C14" s="196"/>
      <c r="D14" s="66" t="s">
        <v>43</v>
      </c>
      <c r="E14" s="13">
        <v>7769</v>
      </c>
      <c r="F14" s="14">
        <f>E14/SUM($E$10:$E$14)</f>
        <v>1.7099303174232854E-2</v>
      </c>
      <c r="G14" s="54">
        <f t="shared" si="0"/>
        <v>4.213928038324018E-3</v>
      </c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5" spans="2:17" s="29" customFormat="1" ht="15" customHeight="1">
      <c r="B15" s="23"/>
      <c r="C15" s="194" t="s">
        <v>21</v>
      </c>
      <c r="D15" s="64" t="s">
        <v>13</v>
      </c>
      <c r="E15" s="7">
        <v>113160</v>
      </c>
      <c r="F15" s="8">
        <f>E15/SUM($E$15:$E$19)</f>
        <v>0.20153950822650218</v>
      </c>
      <c r="G15" s="47">
        <f t="shared" si="0"/>
        <v>6.1378310827229492E-2</v>
      </c>
      <c r="H15" s="24"/>
      <c r="I15" s="24"/>
      <c r="J15" s="24"/>
      <c r="K15" s="24"/>
      <c r="L15" s="24"/>
      <c r="M15" s="24"/>
      <c r="N15" s="24"/>
      <c r="O15" s="24"/>
      <c r="P15" s="24"/>
      <c r="Q15" s="25"/>
    </row>
    <row r="16" spans="2:17" s="29" customFormat="1" ht="15" customHeight="1">
      <c r="B16" s="23"/>
      <c r="C16" s="195"/>
      <c r="D16" s="65" t="s">
        <v>40</v>
      </c>
      <c r="E16" s="10">
        <v>4068</v>
      </c>
      <c r="F16" s="11">
        <f>E16/SUM($E$15:$E$19)</f>
        <v>7.2451636573472155E-3</v>
      </c>
      <c r="G16" s="53">
        <f t="shared" si="0"/>
        <v>2.2064949491443051E-3</v>
      </c>
      <c r="H16" s="24"/>
      <c r="I16" s="24"/>
      <c r="J16" s="24"/>
      <c r="K16" s="24"/>
      <c r="L16" s="24"/>
      <c r="M16" s="24"/>
      <c r="N16" s="24"/>
      <c r="O16" s="24"/>
      <c r="P16" s="24"/>
      <c r="Q16" s="25"/>
    </row>
    <row r="17" spans="2:17" s="29" customFormat="1" ht="15" customHeight="1">
      <c r="B17" s="23"/>
      <c r="C17" s="195"/>
      <c r="D17" s="65" t="s">
        <v>41</v>
      </c>
      <c r="E17" s="10">
        <v>151457</v>
      </c>
      <c r="F17" s="11">
        <f>E17/SUM($E$15:$E$19)</f>
        <v>0.26974698919637102</v>
      </c>
      <c r="G17" s="53">
        <f t="shared" si="0"/>
        <v>8.2150714236123162E-2</v>
      </c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2:17" s="29" customFormat="1" ht="15" customHeight="1">
      <c r="B18" s="23"/>
      <c r="C18" s="195"/>
      <c r="D18" s="65" t="s">
        <v>42</v>
      </c>
      <c r="E18" s="10">
        <v>257535</v>
      </c>
      <c r="F18" s="11">
        <f>E18/SUM($E$15:$E$19)</f>
        <v>0.45867335852874019</v>
      </c>
      <c r="G18" s="53">
        <f t="shared" si="0"/>
        <v>0.13968772780921304</v>
      </c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spans="2:17" s="29" customFormat="1" ht="15" customHeight="1">
      <c r="B19" s="23"/>
      <c r="C19" s="196"/>
      <c r="D19" s="66" t="s">
        <v>43</v>
      </c>
      <c r="E19" s="13">
        <v>35258</v>
      </c>
      <c r="F19" s="14">
        <f>E19/SUM($E$15:$E$19)</f>
        <v>6.2794980391039368E-2</v>
      </c>
      <c r="G19" s="54">
        <f t="shared" si="0"/>
        <v>1.9124041031693687E-2</v>
      </c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2:17" s="29" customFormat="1" ht="15" customHeight="1">
      <c r="B20" s="23"/>
      <c r="C20" s="15" t="s">
        <v>15</v>
      </c>
      <c r="D20" s="16"/>
      <c r="E20" s="17">
        <f>SUM(E1:E19)</f>
        <v>1843648</v>
      </c>
      <c r="F20" s="63"/>
      <c r="G20" s="63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2:17" s="29" customFormat="1" ht="1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2:17" s="29" customFormat="1" ht="15" customHeight="1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2:17" s="29" customFormat="1" ht="15" customHeight="1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2:17" s="29" customFormat="1" ht="1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2:17" s="29" customFormat="1" ht="15" customHeight="1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2:17" s="29" customFormat="1" ht="1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s="29" customFormat="1" ht="1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2:17" s="29" customFormat="1" ht="15" customHeight="1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2:17" s="29" customFormat="1" ht="15" customHeight="1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2:17" s="29" customFormat="1" ht="15" customHeigh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  <row r="31" spans="2:17" s="29" customFormat="1" ht="15" customHeight="1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  <row r="32" spans="2:17" s="29" customFormat="1" ht="15" customHeight="1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s="29" customFormat="1" ht="15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s="29" customFormat="1" ht="15" customHeight="1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2:17" s="29" customFormat="1" ht="1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2:17" s="29" customFormat="1" ht="1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2:17" s="29" customFormat="1" ht="15" customHeight="1" thickBot="1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2:17" s="29" customFormat="1" ht="15" customHeight="1"/>
    <row r="39" spans="2:17" ht="15" hidden="1" customHeight="1"/>
    <row r="40" spans="2:17" ht="15" hidden="1" customHeight="1"/>
    <row r="41" spans="2:17" ht="15" hidden="1" customHeight="1"/>
  </sheetData>
  <mergeCells count="4">
    <mergeCell ref="C3:G3"/>
    <mergeCell ref="C5:C9"/>
    <mergeCell ref="C10:C14"/>
    <mergeCell ref="C15:C19"/>
  </mergeCells>
  <printOptions horizont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S41"/>
  <sheetViews>
    <sheetView zoomScale="95" zoomScaleNormal="95" workbookViewId="0"/>
  </sheetViews>
  <sheetFormatPr defaultColWidth="0" defaultRowHeight="15" zeroHeight="1"/>
  <cols>
    <col min="1" max="1" width="2.7109375" style="29" customWidth="1"/>
    <col min="2" max="2" width="2.7109375" customWidth="1"/>
    <col min="3" max="4" width="30.7109375" customWidth="1"/>
    <col min="5" max="7" width="15.7109375" customWidth="1"/>
    <col min="8" max="8" width="2.7109375" customWidth="1"/>
    <col min="9" max="17" width="9.140625" customWidth="1"/>
    <col min="18" max="18" width="2.7109375" customWidth="1"/>
    <col min="19" max="19" width="2.7109375" style="29" customWidth="1"/>
    <col min="20" max="16384" width="9.140625" hidden="1"/>
  </cols>
  <sheetData>
    <row r="1" spans="2:18" s="29" customFormat="1" ht="15.75" thickBot="1"/>
    <row r="2" spans="2:18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18" ht="15.75">
      <c r="B3" s="23"/>
      <c r="C3" s="189" t="s">
        <v>45</v>
      </c>
      <c r="D3" s="189"/>
      <c r="E3" s="189"/>
      <c r="F3" s="189"/>
      <c r="G3" s="189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2:18" ht="30">
      <c r="B4" s="23"/>
      <c r="C4" s="1" t="s">
        <v>17</v>
      </c>
      <c r="D4" s="31" t="s">
        <v>46</v>
      </c>
      <c r="E4" s="3" t="s">
        <v>3</v>
      </c>
      <c r="F4" s="55" t="s">
        <v>26</v>
      </c>
      <c r="G4" s="55" t="s">
        <v>47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>
      <c r="B5" s="23"/>
      <c r="C5" s="197" t="s">
        <v>20</v>
      </c>
      <c r="D5" s="67" t="s">
        <v>48</v>
      </c>
      <c r="E5" s="34">
        <v>336595</v>
      </c>
      <c r="F5" s="61">
        <f t="shared" ref="F5:F28" si="0">E5/SUM(E5:E16)</f>
        <v>0.3911257523995445</v>
      </c>
      <c r="G5" s="35">
        <f t="shared" ref="G5:G28" si="1">E5/$E$29</f>
        <v>0.17949493236577407</v>
      </c>
      <c r="H5" s="24"/>
      <c r="I5" s="68">
        <f>G5+G17</f>
        <v>0.38046931742918483</v>
      </c>
      <c r="J5" s="24"/>
      <c r="K5" s="24"/>
      <c r="L5" s="24"/>
      <c r="M5" s="24"/>
      <c r="N5" s="24"/>
      <c r="O5" s="24"/>
      <c r="P5" s="24"/>
      <c r="Q5" s="24"/>
      <c r="R5" s="25"/>
    </row>
    <row r="6" spans="2:18">
      <c r="B6" s="23"/>
      <c r="C6" s="198"/>
      <c r="D6" s="69" t="s">
        <v>49</v>
      </c>
      <c r="E6" s="37">
        <v>49917</v>
      </c>
      <c r="F6" s="11">
        <f t="shared" si="0"/>
        <v>5.5410447139896478E-2</v>
      </c>
      <c r="G6" s="38">
        <f t="shared" si="1"/>
        <v>2.6619077939073203E-2</v>
      </c>
      <c r="H6" s="24"/>
      <c r="I6" s="68">
        <f t="shared" ref="I6:I16" si="2">G6+G18</f>
        <v>6.4658064006945265E-2</v>
      </c>
      <c r="J6" s="24"/>
      <c r="K6" s="24"/>
      <c r="L6" s="24"/>
      <c r="M6" s="24"/>
      <c r="N6" s="24"/>
      <c r="O6" s="24"/>
      <c r="P6" s="24"/>
      <c r="Q6" s="24"/>
      <c r="R6" s="25"/>
    </row>
    <row r="7" spans="2:18">
      <c r="B7" s="23"/>
      <c r="C7" s="198"/>
      <c r="D7" s="69" t="s">
        <v>50</v>
      </c>
      <c r="E7" s="37">
        <v>228982</v>
      </c>
      <c r="F7" s="11">
        <f t="shared" si="0"/>
        <v>0.24827979537534398</v>
      </c>
      <c r="G7" s="38">
        <f t="shared" si="1"/>
        <v>0.12210849419325802</v>
      </c>
      <c r="H7" s="24"/>
      <c r="I7" s="68">
        <f t="shared" si="2"/>
        <v>0.26400438558601219</v>
      </c>
      <c r="J7" s="24"/>
      <c r="K7" s="24"/>
      <c r="L7" s="24"/>
      <c r="M7" s="24"/>
      <c r="N7" s="24"/>
      <c r="O7" s="24"/>
      <c r="P7" s="24"/>
      <c r="Q7" s="24"/>
      <c r="R7" s="25"/>
    </row>
    <row r="8" spans="2:18">
      <c r="B8" s="23"/>
      <c r="C8" s="198"/>
      <c r="D8" s="69" t="s">
        <v>51</v>
      </c>
      <c r="E8" s="37">
        <v>145348</v>
      </c>
      <c r="F8" s="11">
        <f t="shared" si="0"/>
        <v>0.15150201171589986</v>
      </c>
      <c r="G8" s="38">
        <f t="shared" si="1"/>
        <v>7.7509260177663158E-2</v>
      </c>
      <c r="H8" s="24"/>
      <c r="I8" s="68">
        <f t="shared" si="2"/>
        <v>0.16545935067303602</v>
      </c>
      <c r="J8" s="24"/>
      <c r="K8" s="24"/>
      <c r="L8" s="24"/>
      <c r="M8" s="24"/>
      <c r="N8" s="24"/>
      <c r="O8" s="24"/>
      <c r="P8" s="24"/>
      <c r="Q8" s="24"/>
      <c r="R8" s="25"/>
    </row>
    <row r="9" spans="2:18">
      <c r="B9" s="23"/>
      <c r="C9" s="198"/>
      <c r="D9" s="69" t="s">
        <v>52</v>
      </c>
      <c r="E9" s="37">
        <v>26232</v>
      </c>
      <c r="F9" s="11">
        <f t="shared" si="0"/>
        <v>2.6795810651927199E-2</v>
      </c>
      <c r="G9" s="38">
        <f t="shared" si="1"/>
        <v>1.3988654215953848E-2</v>
      </c>
      <c r="H9" s="24"/>
      <c r="I9" s="68">
        <f t="shared" si="2"/>
        <v>2.8729747860800306E-2</v>
      </c>
      <c r="J9" s="24"/>
      <c r="K9" s="24"/>
      <c r="L9" s="24"/>
      <c r="M9" s="24"/>
      <c r="N9" s="24"/>
      <c r="O9" s="24"/>
      <c r="P9" s="24"/>
      <c r="Q9" s="24"/>
      <c r="R9" s="25"/>
    </row>
    <row r="10" spans="2:18">
      <c r="B10" s="23"/>
      <c r="C10" s="198"/>
      <c r="D10" s="69" t="s">
        <v>53</v>
      </c>
      <c r="E10" s="37">
        <v>6152</v>
      </c>
      <c r="F10" s="11">
        <f t="shared" si="0"/>
        <v>6.2751818191091116E-3</v>
      </c>
      <c r="G10" s="38">
        <f t="shared" si="1"/>
        <v>3.2806572406430343E-3</v>
      </c>
      <c r="H10" s="24"/>
      <c r="I10" s="68">
        <f t="shared" si="2"/>
        <v>8.8292981035966722E-3</v>
      </c>
      <c r="J10" s="24"/>
      <c r="K10" s="24"/>
      <c r="L10" s="24"/>
      <c r="M10" s="24"/>
      <c r="N10" s="24"/>
      <c r="O10" s="24"/>
      <c r="P10" s="24"/>
      <c r="Q10" s="24"/>
      <c r="R10" s="25"/>
    </row>
    <row r="11" spans="2:18">
      <c r="B11" s="23"/>
      <c r="C11" s="198"/>
      <c r="D11" s="69" t="s">
        <v>54</v>
      </c>
      <c r="E11" s="37">
        <v>7621</v>
      </c>
      <c r="F11" s="11">
        <f t="shared" si="0"/>
        <v>7.7400182607962643E-3</v>
      </c>
      <c r="G11" s="38">
        <f t="shared" si="1"/>
        <v>4.0640261428707032E-3</v>
      </c>
      <c r="H11" s="24"/>
      <c r="I11" s="68">
        <f t="shared" si="2"/>
        <v>6.7703550596885514E-3</v>
      </c>
      <c r="J11" s="24"/>
      <c r="K11" s="24"/>
      <c r="L11" s="24"/>
      <c r="M11" s="24"/>
      <c r="N11" s="24"/>
      <c r="O11" s="24"/>
      <c r="P11" s="24"/>
      <c r="Q11" s="24"/>
      <c r="R11" s="25"/>
    </row>
    <row r="12" spans="2:18">
      <c r="B12" s="23"/>
      <c r="C12" s="198"/>
      <c r="D12" s="69" t="s">
        <v>55</v>
      </c>
      <c r="E12" s="37">
        <v>2686</v>
      </c>
      <c r="F12" s="11">
        <f t="shared" si="0"/>
        <v>2.7350197591431221E-3</v>
      </c>
      <c r="G12" s="38">
        <f t="shared" si="1"/>
        <v>1.4323545754823131E-3</v>
      </c>
      <c r="H12" s="24"/>
      <c r="I12" s="68">
        <f t="shared" si="2"/>
        <v>3.21986482753619E-3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2:18">
      <c r="B13" s="23"/>
      <c r="C13" s="198"/>
      <c r="D13" s="69" t="s">
        <v>56</v>
      </c>
      <c r="E13" s="37">
        <v>5673</v>
      </c>
      <c r="F13" s="11">
        <f t="shared" si="0"/>
        <v>5.7726180700345868E-3</v>
      </c>
      <c r="G13" s="38">
        <f t="shared" si="1"/>
        <v>3.0252224522379608E-3</v>
      </c>
      <c r="H13" s="24"/>
      <c r="I13" s="68">
        <f t="shared" si="2"/>
        <v>6.7788873281947742E-3</v>
      </c>
      <c r="J13" s="24"/>
      <c r="K13" s="24"/>
      <c r="L13" s="24"/>
      <c r="M13" s="24"/>
      <c r="N13" s="24"/>
      <c r="O13" s="24"/>
      <c r="P13" s="24"/>
      <c r="Q13" s="24"/>
      <c r="R13" s="25"/>
    </row>
    <row r="14" spans="2:18">
      <c r="B14" s="23"/>
      <c r="C14" s="198"/>
      <c r="D14" s="69" t="s">
        <v>57</v>
      </c>
      <c r="E14" s="37">
        <v>9548</v>
      </c>
      <c r="F14" s="11">
        <f t="shared" si="0"/>
        <v>9.7021772994658109E-3</v>
      </c>
      <c r="G14" s="38">
        <f t="shared" si="1"/>
        <v>5.0916312310890265E-3</v>
      </c>
      <c r="H14" s="24"/>
      <c r="I14" s="68">
        <f t="shared" si="2"/>
        <v>1.2114754745274455E-2</v>
      </c>
      <c r="J14" s="24"/>
      <c r="K14" s="24"/>
      <c r="L14" s="24"/>
      <c r="M14" s="24"/>
      <c r="N14" s="24"/>
      <c r="O14" s="24"/>
      <c r="P14" s="24"/>
      <c r="Q14" s="24"/>
      <c r="R14" s="25"/>
    </row>
    <row r="15" spans="2:18">
      <c r="B15" s="23"/>
      <c r="C15" s="198"/>
      <c r="D15" s="69" t="s">
        <v>58</v>
      </c>
      <c r="E15" s="37">
        <v>38078</v>
      </c>
      <c r="F15" s="11">
        <f t="shared" si="0"/>
        <v>3.8550981998135121E-2</v>
      </c>
      <c r="G15" s="38">
        <f t="shared" si="1"/>
        <v>2.0305732511249262E-2</v>
      </c>
      <c r="H15" s="24"/>
      <c r="I15" s="68">
        <f t="shared" si="2"/>
        <v>5.4554258295231417E-2</v>
      </c>
      <c r="J15" s="24"/>
      <c r="K15" s="24"/>
      <c r="L15" s="24"/>
      <c r="M15" s="24"/>
      <c r="N15" s="24"/>
      <c r="O15" s="24"/>
      <c r="P15" s="24"/>
      <c r="Q15" s="24"/>
      <c r="R15" s="25"/>
    </row>
    <row r="16" spans="2:18">
      <c r="B16" s="23"/>
      <c r="C16" s="199"/>
      <c r="D16" s="70" t="s">
        <v>59</v>
      </c>
      <c r="E16" s="43">
        <v>3748</v>
      </c>
      <c r="F16" s="14">
        <f t="shared" si="0"/>
        <v>3.6967008818623954E-3</v>
      </c>
      <c r="G16" s="71">
        <f t="shared" si="1"/>
        <v>1.9986838975829149E-3</v>
      </c>
      <c r="H16" s="24"/>
      <c r="I16" s="68">
        <f t="shared" si="2"/>
        <v>4.4117160844993212E-3</v>
      </c>
      <c r="J16" s="24"/>
      <c r="K16" s="24"/>
      <c r="L16" s="24"/>
      <c r="M16" s="24"/>
      <c r="N16" s="24"/>
      <c r="O16" s="24"/>
      <c r="P16" s="24"/>
      <c r="Q16" s="24"/>
      <c r="R16" s="25"/>
    </row>
    <row r="17" spans="2:18">
      <c r="B17" s="23"/>
      <c r="C17" s="197" t="s">
        <v>21</v>
      </c>
      <c r="D17" s="67" t="s">
        <v>48</v>
      </c>
      <c r="E17" s="34">
        <v>376874</v>
      </c>
      <c r="F17" s="61">
        <f t="shared" si="0"/>
        <v>0.37143104940206217</v>
      </c>
      <c r="G17" s="35">
        <f t="shared" si="1"/>
        <v>0.20097438506341075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2:18">
      <c r="B18" s="23"/>
      <c r="C18" s="198"/>
      <c r="D18" s="69" t="s">
        <v>49</v>
      </c>
      <c r="E18" s="37">
        <v>71332</v>
      </c>
      <c r="F18" s="11">
        <f t="shared" si="0"/>
        <v>2.8385038841805099E-2</v>
      </c>
      <c r="G18" s="38">
        <f t="shared" si="1"/>
        <v>3.8038986067872066E-2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>
      <c r="B19" s="23"/>
      <c r="C19" s="198"/>
      <c r="D19" s="69" t="s">
        <v>50</v>
      </c>
      <c r="E19" s="37">
        <v>266088</v>
      </c>
      <c r="F19" s="11">
        <f t="shared" si="0"/>
        <v>0.10897733611502235</v>
      </c>
      <c r="G19" s="38">
        <f t="shared" si="1"/>
        <v>0.14189589139275419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2:18">
      <c r="B20" s="23"/>
      <c r="C20" s="198"/>
      <c r="D20" s="69" t="s">
        <v>51</v>
      </c>
      <c r="E20" s="37">
        <v>164927</v>
      </c>
      <c r="F20" s="11">
        <f t="shared" si="0"/>
        <v>7.5807802374891639E-2</v>
      </c>
      <c r="G20" s="38">
        <f t="shared" si="1"/>
        <v>8.7950090495372849E-2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>
      <c r="B21" s="23"/>
      <c r="C21" s="198"/>
      <c r="D21" s="69" t="s">
        <v>52</v>
      </c>
      <c r="E21" s="37">
        <v>27643</v>
      </c>
      <c r="F21" s="11">
        <f t="shared" si="0"/>
        <v>1.374817411336636E-2</v>
      </c>
      <c r="G21" s="38">
        <f t="shared" si="1"/>
        <v>1.4741093644846456E-2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2:18">
      <c r="B22" s="23"/>
      <c r="C22" s="198"/>
      <c r="D22" s="69" t="s">
        <v>53</v>
      </c>
      <c r="E22" s="37">
        <v>10405</v>
      </c>
      <c r="F22" s="11">
        <f t="shared" si="0"/>
        <v>5.2470368487723797E-3</v>
      </c>
      <c r="G22" s="38">
        <f t="shared" si="1"/>
        <v>5.548640862953637E-3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2:18">
      <c r="B23" s="23"/>
      <c r="C23" s="198"/>
      <c r="D23" s="69" t="s">
        <v>54</v>
      </c>
      <c r="E23" s="37">
        <v>5075</v>
      </c>
      <c r="F23" s="11">
        <f t="shared" si="0"/>
        <v>2.5727218484664295E-3</v>
      </c>
      <c r="G23" s="38">
        <f t="shared" si="1"/>
        <v>2.7063289168178478E-3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2:18">
      <c r="B24" s="23"/>
      <c r="C24" s="198"/>
      <c r="D24" s="69" t="s">
        <v>55</v>
      </c>
      <c r="E24" s="37">
        <v>3352</v>
      </c>
      <c r="F24" s="11">
        <f t="shared" si="0"/>
        <v>1.7036467799449466E-3</v>
      </c>
      <c r="G24" s="38">
        <f t="shared" si="1"/>
        <v>1.7875102520538771E-3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</row>
    <row r="25" spans="2:18">
      <c r="B25" s="23"/>
      <c r="C25" s="198"/>
      <c r="D25" s="69" t="s">
        <v>56</v>
      </c>
      <c r="E25" s="37">
        <v>7039</v>
      </c>
      <c r="F25" s="11">
        <f t="shared" si="0"/>
        <v>3.5836618823414414E-3</v>
      </c>
      <c r="G25" s="38">
        <f t="shared" si="1"/>
        <v>3.7536648759568139E-3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2:18">
      <c r="B26" s="23"/>
      <c r="C26" s="198"/>
      <c r="D26" s="69" t="s">
        <v>57</v>
      </c>
      <c r="E26" s="37">
        <v>13170</v>
      </c>
      <c r="F26" s="11">
        <f t="shared" si="0"/>
        <v>6.7291622065316307E-3</v>
      </c>
      <c r="G26" s="38">
        <f t="shared" si="1"/>
        <v>7.0231235141854295E-3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2:18">
      <c r="B27" s="23"/>
      <c r="C27" s="198"/>
      <c r="D27" s="69" t="s">
        <v>58</v>
      </c>
      <c r="E27" s="37">
        <v>64224</v>
      </c>
      <c r="F27" s="11">
        <f t="shared" si="0"/>
        <v>3.3037325943693949E-2</v>
      </c>
      <c r="G27" s="38">
        <f t="shared" si="1"/>
        <v>3.4248525783982159E-2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>
      <c r="B28" s="23"/>
      <c r="C28" s="199"/>
      <c r="D28" s="70" t="s">
        <v>59</v>
      </c>
      <c r="E28" s="43">
        <v>4525</v>
      </c>
      <c r="F28" s="14">
        <f t="shared" si="0"/>
        <v>2.4072234791800437E-3</v>
      </c>
      <c r="G28" s="71">
        <f t="shared" si="1"/>
        <v>2.4130321869164062E-3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2:18">
      <c r="B29" s="23"/>
      <c r="C29" s="15" t="s">
        <v>15</v>
      </c>
      <c r="D29" s="16"/>
      <c r="E29" s="17">
        <f>SUM(E5:E28)</f>
        <v>1875234</v>
      </c>
      <c r="F29" s="72"/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2:18" ht="15.75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2:18" s="29" customFormat="1"/>
    <row r="32" spans="2:18" hidden="1"/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3">
    <mergeCell ref="C3:G3"/>
    <mergeCell ref="C17:C28"/>
    <mergeCell ref="C5:C16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Perfil</vt:lpstr>
      <vt:lpstr>Escolaridade</vt:lpstr>
      <vt:lpstr>Ocupação</vt:lpstr>
      <vt:lpstr>Registro</vt:lpstr>
      <vt:lpstr>Fx.Renda</vt:lpstr>
      <vt:lpstr>Despesa Transporte</vt:lpstr>
      <vt:lpstr>Respon. Despesa</vt:lpstr>
      <vt:lpstr>Meio Trabalho</vt:lpstr>
      <vt:lpstr>Meio Estudo</vt:lpstr>
      <vt:lpstr>Transporte</vt:lpstr>
      <vt:lpstr>Linha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2016-02-19T16:31:08Z</dcterms:created>
  <dcterms:modified xsi:type="dcterms:W3CDTF">2016-11-03T12:23:27Z</dcterms:modified>
</cp:coreProperties>
</file>