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835" windowHeight="978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<sst xmlns="http://schemas.openxmlformats.org/spreadsheetml/2006/main" count="106" uniqueCount="104">
  <si>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DEMONSTRATIVO DE REMUNERAÇÃO DO SUBSISTEMA LOCAL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</si>
  <si>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</si>
  <si>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</si>
  <si>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</si>
  <si>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</si>
  <si>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</si>
  <si>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</si>
  <si>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Qualibus Qualidade em Transporte S/A</t>
  </si>
  <si>
    <t>Pêssego Transportes Ltda</t>
  </si>
  <si>
    <t>Allibus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</si>
  <si>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</si>
  <si>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</si>
  <si>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</si>
  <si>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</si>
  <si>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</si>
  <si>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</si>
  <si>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</si>
  <si>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</si>
  <si>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</si>
  <si>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</si>
  <si>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</si>
  <si>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</si>
  <si>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</si>
  <si>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</si>
  <si>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</si>
  <si>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</si>
  <si>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</si>
  <si>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</si>
  <si>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</si>
  <si>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>1.1.1. Em Dinheiro e Passe Comum (1.1.1.1. + 1.1.1.2.)</t>
  </si>
  <si>
    <t>1.1.1.1. Em dinheiro</t>
  </si>
  <si>
    <t>1.1.1.2. Em Passe Comum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</si>
  <si>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</si>
  <si>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</si>
  <si>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</si>
  <si>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</si>
  <si>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</si>
  <si>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</si>
  <si>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</si>
  <si>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</si>
  <si>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</si>
  <si>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</si>
  <si>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</si>
  <si>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</si>
  <si>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</si>
  <si>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</si>
  <si>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</si>
  <si>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</si>
  <si>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</si>
  <si>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</si>
  <si>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</si>
  <si>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</si>
  <si>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</si>
  <si>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</si>
  <si>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</si>
  <si>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</si>
  <si>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</si>
  <si>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</si>
  <si>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</si>
  <si>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</si>
  <si>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</si>
  <si>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</si>
  <si>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</si>
  <si>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</si>
  <si>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</si>
  <si>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</si>
  <si>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</si>
  <si>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</si>
  <si>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</si>
  <si>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</si>
  <si>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</si>
  <si>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</si>
  <si>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</si>
  <si>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</si>
  <si>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</si>
  <si>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</si>
  <si>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</si>
  <si>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</si>
  <si>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</si>
  <si>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</si>
  <si>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</si>
  <si>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</si>
  <si>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</si>
  <si>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</si>
  <si>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</si>
  <si>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</si>
  <si>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</si>
  <si>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</si>
  <si>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</si>
  <si>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</si>
  <si>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</si>
  <si>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</si>
  <si>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</si>
  <si>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</si>
  <si>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</si>
  <si>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</si>
  <si>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</si>
  <si>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</si>
  <si>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01 A 30/11/16 - VENCIMENTO 16/11/16 A 14/12/16</t>
  </si>
  <si>
    <t>5.2.8. Aquisição de validador (Prodata)</t>
  </si>
  <si>
    <t>5.3. Revisão de Remuneração pelo Transporte Coletivo (1)</t>
  </si>
  <si>
    <t>5.4. Revisão de Remuneração pelo Serviço Atende (2)</t>
  </si>
  <si>
    <t>8. Tarifa de Remuneração por Passageiro (3)</t>
  </si>
  <si>
    <t>Nota: (1)  Revisão esporádica de passageiros, mês de outubro/2016, área 3.1. Total de 59.287 passageiros;
                 Revisão de passageiros transportados, mês de outubro/16, todas as áreas. Total de 135.272 passageiros;
                 Reembolso rede da madrugada (linhas norturnas), mês de outubro/16, todas as áreas; e
                 Reembolso pedágio, área 1.0.
          (2)   Revisão do serviço atende, janeiro a junho/2016, área 3.0. 
          (3) 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</si>
</sst>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  <numFmt numFmtId="169" formatCode="0.000000000000"/>
    <numFmt numFmtId="170" formatCode="_-&quot;R$&quot;\ * #,##0.000000000000_-;\-&quot;R$&quot;\ * #,##0.000000000000_-;_-&quot;R$&quot;\ * &quot;-&quot;??????????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" fontId="3" fillId="33" borderId="10" xfId="48" applyFont="1" applyFill="1" applyBorder="1" applyAlignment="1">
      <alignment horizontal="left" vertical="center"/>
      <protection/>
    </xf>
    <xf numFmtId="44" fontId="3" fillId="33" borderId="10" xfId="45" applyFont="1" applyFill="1" applyBorder="1" applyAlignment="1">
      <alignment vertical="center"/>
    </xf>
    <xf numFmtId="1" fontId="3" fillId="33" borderId="10" xfId="48" applyFont="1" applyFill="1" applyBorder="1" applyAlignment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indent="1"/>
    </xf>
    <xf numFmtId="165" fontId="42" fillId="0" borderId="11" xfId="52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indent="2"/>
    </xf>
    <xf numFmtId="165" fontId="42" fillId="0" borderId="13" xfId="52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indent="3"/>
    </xf>
    <xf numFmtId="165" fontId="42" fillId="0" borderId="13" xfId="52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horizontal="left" vertical="center" indent="4"/>
    </xf>
    <xf numFmtId="0" fontId="23" fillId="0" borderId="13" xfId="0" applyFont="1" applyFill="1" applyBorder="1" applyAlignment="1">
      <alignment horizontal="left" vertical="center" indent="3"/>
    </xf>
    <xf numFmtId="0" fontId="42" fillId="0" borderId="13" xfId="0" applyFont="1" applyFill="1" applyBorder="1" applyAlignment="1">
      <alignment horizontal="left" vertical="center" indent="2"/>
    </xf>
    <xf numFmtId="165" fontId="42" fillId="0" borderId="13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horizontal="left" vertical="center" indent="1"/>
    </xf>
    <xf numFmtId="164" fontId="42" fillId="0" borderId="13" xfId="52" applyFont="1" applyFill="1" applyBorder="1" applyAlignment="1">
      <alignment vertical="center"/>
    </xf>
    <xf numFmtId="166" fontId="42" fillId="0" borderId="13" xfId="45" applyNumberFormat="1" applyFont="1" applyFill="1" applyBorder="1" applyAlignment="1">
      <alignment horizontal="center" vertical="center"/>
    </xf>
    <xf numFmtId="164" fontId="43" fillId="0" borderId="13" xfId="45" applyNumberFormat="1" applyFont="1" applyFill="1" applyBorder="1" applyAlignment="1">
      <alignment vertical="center"/>
    </xf>
    <xf numFmtId="164" fontId="42" fillId="0" borderId="13" xfId="45" applyNumberFormat="1" applyFont="1" applyFill="1" applyBorder="1" applyAlignment="1">
      <alignment vertical="center"/>
    </xf>
    <xf numFmtId="0" fontId="42" fillId="34" borderId="13" xfId="0" applyFont="1" applyFill="1" applyBorder="1" applyAlignment="1">
      <alignment horizontal="left" vertical="center" indent="2"/>
    </xf>
    <xf numFmtId="164" fontId="43" fillId="34" borderId="13" xfId="52" applyFont="1" applyFill="1" applyBorder="1" applyAlignment="1">
      <alignment vertical="center"/>
    </xf>
    <xf numFmtId="0" fontId="42" fillId="34" borderId="13" xfId="0" applyFont="1" applyFill="1" applyBorder="1" applyAlignment="1">
      <alignment vertical="center"/>
    </xf>
    <xf numFmtId="164" fontId="42" fillId="34" borderId="13" xfId="52" applyFont="1" applyFill="1" applyBorder="1" applyAlignment="1">
      <alignment vertical="center"/>
    </xf>
    <xf numFmtId="0" fontId="42" fillId="34" borderId="13" xfId="0" applyFont="1" applyFill="1" applyBorder="1" applyAlignment="1">
      <alignment horizontal="left" vertical="center" indent="1"/>
    </xf>
    <xf numFmtId="44" fontId="42" fillId="34" borderId="13" xfId="45" applyFont="1" applyFill="1" applyBorder="1" applyAlignment="1">
      <alignment horizontal="center" vertical="center"/>
    </xf>
    <xf numFmtId="167" fontId="42" fillId="0" borderId="13" xfId="45" applyNumberFormat="1" applyFont="1" applyFill="1" applyBorder="1" applyAlignment="1">
      <alignment horizontal="center" vertical="center"/>
    </xf>
    <xf numFmtId="165" fontId="42" fillId="34" borderId="13" xfId="52" applyNumberFormat="1" applyFont="1" applyFill="1" applyBorder="1" applyAlignment="1">
      <alignment vertical="center"/>
    </xf>
    <xf numFmtId="0" fontId="42" fillId="35" borderId="13" xfId="0" applyFont="1" applyFill="1" applyBorder="1" applyAlignment="1">
      <alignment horizontal="left" vertical="center" indent="1"/>
    </xf>
    <xf numFmtId="44" fontId="42" fillId="35" borderId="13" xfId="45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left" vertical="center" indent="3"/>
    </xf>
    <xf numFmtId="0" fontId="42" fillId="0" borderId="13" xfId="0" applyFont="1" applyFill="1" applyBorder="1" applyAlignment="1">
      <alignment vertical="center"/>
    </xf>
    <xf numFmtId="44" fontId="42" fillId="0" borderId="13" xfId="45" applyFont="1" applyFill="1" applyBorder="1" applyAlignment="1">
      <alignment horizontal="center" vertical="center"/>
    </xf>
    <xf numFmtId="167" fontId="42" fillId="0" borderId="13" xfId="45" applyNumberFormat="1" applyFont="1" applyFill="1" applyBorder="1" applyAlignment="1">
      <alignment vertical="center"/>
    </xf>
    <xf numFmtId="164" fontId="42" fillId="0" borderId="13" xfId="52" applyFont="1" applyFill="1" applyBorder="1" applyAlignment="1">
      <alignment horizontal="center" vertical="center"/>
    </xf>
    <xf numFmtId="164" fontId="42" fillId="0" borderId="13" xfId="45" applyNumberFormat="1" applyFont="1" applyFill="1" applyBorder="1" applyAlignment="1">
      <alignment horizontal="center" vertical="center"/>
    </xf>
    <xf numFmtId="164" fontId="42" fillId="0" borderId="13" xfId="52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2"/>
    </xf>
    <xf numFmtId="0" fontId="43" fillId="0" borderId="13" xfId="0" applyFont="1" applyFill="1" applyBorder="1" applyAlignment="1">
      <alignment vertical="center"/>
    </xf>
    <xf numFmtId="44" fontId="42" fillId="0" borderId="13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0" fontId="42" fillId="0" borderId="14" xfId="0" applyFont="1" applyFill="1" applyBorder="1" applyAlignment="1">
      <alignment vertical="center"/>
    </xf>
    <xf numFmtId="164" fontId="42" fillId="0" borderId="14" xfId="52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indent="2"/>
    </xf>
    <xf numFmtId="164" fontId="0" fillId="0" borderId="13" xfId="45" applyNumberFormat="1" applyFont="1" applyBorder="1" applyAlignment="1">
      <alignment vertical="center"/>
    </xf>
    <xf numFmtId="164" fontId="0" fillId="0" borderId="13" xfId="45" applyNumberFormat="1" applyFont="1" applyFill="1" applyBorder="1" applyAlignment="1">
      <alignment vertical="center"/>
    </xf>
    <xf numFmtId="44" fontId="42" fillId="0" borderId="13" xfId="45" applyFont="1" applyBorder="1" applyAlignment="1">
      <alignment vertical="center"/>
    </xf>
    <xf numFmtId="164" fontId="42" fillId="0" borderId="13" xfId="45" applyNumberFormat="1" applyFont="1" applyBorder="1" applyAlignment="1">
      <alignment vertical="center"/>
    </xf>
    <xf numFmtId="164" fontId="43" fillId="0" borderId="13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 indent="2"/>
    </xf>
    <xf numFmtId="164" fontId="42" fillId="0" borderId="11" xfId="45" applyNumberFormat="1" applyFont="1" applyBorder="1" applyAlignment="1">
      <alignment vertical="center"/>
    </xf>
    <xf numFmtId="164" fontId="42" fillId="0" borderId="11" xfId="45" applyNumberFormat="1" applyFont="1" applyFill="1" applyBorder="1" applyAlignment="1">
      <alignment vertical="center"/>
    </xf>
    <xf numFmtId="168" fontId="42" fillId="0" borderId="13" xfId="52" applyNumberFormat="1" applyFont="1" applyBorder="1" applyAlignment="1">
      <alignment vertical="center"/>
    </xf>
    <xf numFmtId="168" fontId="42" fillId="0" borderId="13" xfId="52" applyNumberFormat="1" applyFont="1" applyFill="1" applyBorder="1" applyAlignment="1">
      <alignment vertical="center"/>
    </xf>
    <xf numFmtId="44" fontId="43" fillId="0" borderId="13" xfId="45" applyFont="1" applyFill="1" applyBorder="1" applyAlignment="1">
      <alignment vertical="center"/>
    </xf>
    <xf numFmtId="168" fontId="42" fillId="0" borderId="14" xfId="52" applyNumberFormat="1" applyFont="1" applyBorder="1" applyAlignment="1">
      <alignment vertical="center"/>
    </xf>
    <xf numFmtId="168" fontId="42" fillId="0" borderId="14" xfId="52" applyNumberFormat="1" applyFont="1" applyFill="1" applyBorder="1" applyAlignment="1">
      <alignment vertical="center"/>
    </xf>
    <xf numFmtId="167" fontId="42" fillId="0" borderId="14" xfId="45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012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23012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34650" y="23012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8.875" style="1" customWidth="1"/>
    <col min="4" max="4" width="17.125" style="1" customWidth="1"/>
    <col min="5" max="5" width="15.75390625" style="1" customWidth="1"/>
    <col min="6" max="6" width="17.75390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8.3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2"/>
      <c r="B3" s="3"/>
      <c r="C3" s="2" t="s">
        <v>1</v>
      </c>
      <c r="D3" s="4">
        <v>3.8</v>
      </c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8.75" customHeight="1">
      <c r="A4" s="65" t="s">
        <v>2</v>
      </c>
      <c r="B4" s="65" t="s">
        <v>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4</v>
      </c>
    </row>
    <row r="5" spans="1:14" ht="42" customHeight="1">
      <c r="A5" s="65"/>
      <c r="B5" s="6" t="s">
        <v>5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11</v>
      </c>
      <c r="L5" s="6" t="s">
        <v>13</v>
      </c>
      <c r="M5" s="6" t="s">
        <v>14</v>
      </c>
      <c r="N5" s="65"/>
    </row>
    <row r="6" spans="1:14" ht="20.25" customHeight="1">
      <c r="A6" s="65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65"/>
    </row>
    <row r="7" spans="1:25" ht="18.75" customHeight="1">
      <c r="A7" s="8" t="s">
        <v>27</v>
      </c>
      <c r="B7" s="9">
        <f>B8+B20+B24</f>
        <v>13517737</v>
      </c>
      <c r="C7" s="9">
        <f>C8+C20+C24</f>
        <v>9737545</v>
      </c>
      <c r="D7" s="9">
        <f>D8+D20+D24</f>
        <v>10298753</v>
      </c>
      <c r="E7" s="9">
        <f>E8+E20+E24</f>
        <v>1627712</v>
      </c>
      <c r="F7" s="9">
        <f aca="true" t="shared" si="0" ref="F7:M7">F8+F20+F24</f>
        <v>8677356</v>
      </c>
      <c r="G7" s="9">
        <f t="shared" si="0"/>
        <v>13569960</v>
      </c>
      <c r="H7" s="9">
        <f t="shared" si="0"/>
        <v>12386953</v>
      </c>
      <c r="I7" s="9">
        <f t="shared" si="0"/>
        <v>11138116</v>
      </c>
      <c r="J7" s="9">
        <f t="shared" si="0"/>
        <v>8051648</v>
      </c>
      <c r="K7" s="9">
        <f t="shared" si="0"/>
        <v>10017094</v>
      </c>
      <c r="L7" s="9">
        <f t="shared" si="0"/>
        <v>3890313</v>
      </c>
      <c r="M7" s="9">
        <f t="shared" si="0"/>
        <v>2276877</v>
      </c>
      <c r="N7" s="9">
        <f>+N8+N20+N24</f>
        <v>105190064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0" t="s">
        <v>28</v>
      </c>
      <c r="B8" s="11">
        <f>+B9+B12+B16</f>
        <v>5781477</v>
      </c>
      <c r="C8" s="11">
        <f>+C9+C12+C16</f>
        <v>4471206</v>
      </c>
      <c r="D8" s="11">
        <f>+D9+D12+D16</f>
        <v>5092959</v>
      </c>
      <c r="E8" s="11">
        <f>+E9+E12+E16</f>
        <v>729891</v>
      </c>
      <c r="F8" s="11">
        <f aca="true" t="shared" si="1" ref="F8:M8">+F9+F12+F16</f>
        <v>3900143</v>
      </c>
      <c r="G8" s="11">
        <f t="shared" si="1"/>
        <v>6357632</v>
      </c>
      <c r="H8" s="11">
        <f t="shared" si="1"/>
        <v>5734451</v>
      </c>
      <c r="I8" s="11">
        <f t="shared" si="1"/>
        <v>5284626</v>
      </c>
      <c r="J8" s="11">
        <f t="shared" si="1"/>
        <v>3848916</v>
      </c>
      <c r="K8" s="11">
        <f t="shared" si="1"/>
        <v>4565884</v>
      </c>
      <c r="L8" s="11">
        <f t="shared" si="1"/>
        <v>1995262</v>
      </c>
      <c r="M8" s="11">
        <f t="shared" si="1"/>
        <v>1216011</v>
      </c>
      <c r="N8" s="11">
        <f>SUM(B8:M8)</f>
        <v>48978458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2" t="s">
        <v>29</v>
      </c>
      <c r="B9" s="13">
        <v>554354</v>
      </c>
      <c r="C9" s="13">
        <v>554005</v>
      </c>
      <c r="D9" s="13">
        <v>415123</v>
      </c>
      <c r="E9" s="13">
        <v>44226</v>
      </c>
      <c r="F9" s="13">
        <v>332381</v>
      </c>
      <c r="G9" s="13">
        <v>618685</v>
      </c>
      <c r="H9" s="13">
        <v>736842</v>
      </c>
      <c r="I9" s="13">
        <v>356874</v>
      </c>
      <c r="J9" s="13">
        <v>463797</v>
      </c>
      <c r="K9" s="13">
        <v>382560</v>
      </c>
      <c r="L9" s="13">
        <v>233217</v>
      </c>
      <c r="M9" s="13">
        <v>148825</v>
      </c>
      <c r="N9" s="11">
        <f aca="true" t="shared" si="2" ref="N9:N19">SUM(B9:M9)</f>
        <v>4840889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4" t="s">
        <v>30</v>
      </c>
      <c r="B10" s="13">
        <f>+B9-B11</f>
        <v>554354</v>
      </c>
      <c r="C10" s="13">
        <f>+C9-C11</f>
        <v>554005</v>
      </c>
      <c r="D10" s="13">
        <f>+D9-D11</f>
        <v>415123</v>
      </c>
      <c r="E10" s="13">
        <f>+E9-E11</f>
        <v>44226</v>
      </c>
      <c r="F10" s="13">
        <f aca="true" t="shared" si="3" ref="F10:M10">+F9-F11</f>
        <v>332381</v>
      </c>
      <c r="G10" s="13">
        <f t="shared" si="3"/>
        <v>618685</v>
      </c>
      <c r="H10" s="13">
        <f t="shared" si="3"/>
        <v>736842</v>
      </c>
      <c r="I10" s="13">
        <f t="shared" si="3"/>
        <v>356874</v>
      </c>
      <c r="J10" s="13">
        <f t="shared" si="3"/>
        <v>463797</v>
      </c>
      <c r="K10" s="13">
        <f t="shared" si="3"/>
        <v>382560</v>
      </c>
      <c r="L10" s="13">
        <f t="shared" si="3"/>
        <v>233217</v>
      </c>
      <c r="M10" s="13">
        <f t="shared" si="3"/>
        <v>148825</v>
      </c>
      <c r="N10" s="11">
        <f t="shared" si="2"/>
        <v>4840889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4" t="s">
        <v>31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1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5" t="s">
        <v>32</v>
      </c>
      <c r="B12" s="13">
        <f>B13+B14+B15</f>
        <v>4297679</v>
      </c>
      <c r="C12" s="13">
        <f>C13+C14+C15</f>
        <v>3285096</v>
      </c>
      <c r="D12" s="13">
        <f>D13+D14+D15</f>
        <v>3967613</v>
      </c>
      <c r="E12" s="13">
        <f>E13+E14+E15</f>
        <v>581814</v>
      </c>
      <c r="F12" s="13">
        <f aca="true" t="shared" si="4" ref="F12:M12">F13+F14+F15</f>
        <v>2979480</v>
      </c>
      <c r="G12" s="13">
        <f t="shared" si="4"/>
        <v>4781583</v>
      </c>
      <c r="H12" s="13">
        <f t="shared" si="4"/>
        <v>4171282</v>
      </c>
      <c r="I12" s="13">
        <f t="shared" si="4"/>
        <v>4064544</v>
      </c>
      <c r="J12" s="13">
        <f t="shared" si="4"/>
        <v>2789314</v>
      </c>
      <c r="K12" s="13">
        <f t="shared" si="4"/>
        <v>3350339</v>
      </c>
      <c r="L12" s="13">
        <f t="shared" si="4"/>
        <v>1485986</v>
      </c>
      <c r="M12" s="13">
        <f t="shared" si="4"/>
        <v>918306</v>
      </c>
      <c r="N12" s="11">
        <f t="shared" si="2"/>
        <v>36673036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4" t="s">
        <v>33</v>
      </c>
      <c r="B13" s="13">
        <v>2086655</v>
      </c>
      <c r="C13" s="13">
        <v>1646553</v>
      </c>
      <c r="D13" s="13">
        <v>1923477</v>
      </c>
      <c r="E13" s="13">
        <v>285926</v>
      </c>
      <c r="F13" s="13">
        <v>1434128</v>
      </c>
      <c r="G13" s="13">
        <v>2350370</v>
      </c>
      <c r="H13" s="13">
        <v>2141963</v>
      </c>
      <c r="I13" s="13">
        <v>2048002</v>
      </c>
      <c r="J13" s="13">
        <v>1346316</v>
      </c>
      <c r="K13" s="13">
        <v>1603801</v>
      </c>
      <c r="L13" s="13">
        <v>709141</v>
      </c>
      <c r="M13" s="13">
        <v>424979</v>
      </c>
      <c r="N13" s="11">
        <f t="shared" si="2"/>
        <v>18001311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4" t="s">
        <v>34</v>
      </c>
      <c r="B14" s="13">
        <v>2095173</v>
      </c>
      <c r="C14" s="13">
        <v>1500723</v>
      </c>
      <c r="D14" s="13">
        <v>1963603</v>
      </c>
      <c r="E14" s="13">
        <v>276222</v>
      </c>
      <c r="F14" s="13">
        <v>1447732</v>
      </c>
      <c r="G14" s="13">
        <v>2229825</v>
      </c>
      <c r="H14" s="13">
        <v>1890159</v>
      </c>
      <c r="I14" s="13">
        <v>1943185</v>
      </c>
      <c r="J14" s="13">
        <v>1358299</v>
      </c>
      <c r="K14" s="13">
        <v>1665951</v>
      </c>
      <c r="L14" s="13">
        <v>729994</v>
      </c>
      <c r="M14" s="13">
        <v>472100</v>
      </c>
      <c r="N14" s="11">
        <f t="shared" si="2"/>
        <v>17572966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4" t="s">
        <v>35</v>
      </c>
      <c r="B15" s="13">
        <v>115851</v>
      </c>
      <c r="C15" s="13">
        <v>137820</v>
      </c>
      <c r="D15" s="13">
        <v>80533</v>
      </c>
      <c r="E15" s="13">
        <v>19666</v>
      </c>
      <c r="F15" s="13">
        <v>97620</v>
      </c>
      <c r="G15" s="13">
        <v>201388</v>
      </c>
      <c r="H15" s="13">
        <v>139160</v>
      </c>
      <c r="I15" s="13">
        <v>73357</v>
      </c>
      <c r="J15" s="13">
        <v>84699</v>
      </c>
      <c r="K15" s="13">
        <v>80587</v>
      </c>
      <c r="L15" s="13">
        <v>46851</v>
      </c>
      <c r="M15" s="13">
        <v>21227</v>
      </c>
      <c r="N15" s="11">
        <f t="shared" si="2"/>
        <v>1098759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5" t="s">
        <v>36</v>
      </c>
      <c r="B16" s="13">
        <f>B17+B18+B19</f>
        <v>929444</v>
      </c>
      <c r="C16" s="13">
        <f>C17+C18+C19</f>
        <v>632105</v>
      </c>
      <c r="D16" s="13">
        <f>D17+D18+D19</f>
        <v>710223</v>
      </c>
      <c r="E16" s="13">
        <f>E17+E18+E19</f>
        <v>103851</v>
      </c>
      <c r="F16" s="13">
        <f aca="true" t="shared" si="5" ref="F16:M16">F17+F18+F19</f>
        <v>588282</v>
      </c>
      <c r="G16" s="13">
        <f t="shared" si="5"/>
        <v>957364</v>
      </c>
      <c r="H16" s="13">
        <f t="shared" si="5"/>
        <v>826327</v>
      </c>
      <c r="I16" s="13">
        <f t="shared" si="5"/>
        <v>863208</v>
      </c>
      <c r="J16" s="13">
        <f t="shared" si="5"/>
        <v>595805</v>
      </c>
      <c r="K16" s="13">
        <f t="shared" si="5"/>
        <v>832985</v>
      </c>
      <c r="L16" s="13">
        <f t="shared" si="5"/>
        <v>276059</v>
      </c>
      <c r="M16" s="13">
        <f t="shared" si="5"/>
        <v>148880</v>
      </c>
      <c r="N16" s="11">
        <f t="shared" si="2"/>
        <v>7464533</v>
      </c>
    </row>
    <row r="17" spans="1:25" ht="18.75" customHeight="1">
      <c r="A17" s="14" t="s">
        <v>37</v>
      </c>
      <c r="B17" s="13">
        <v>490806</v>
      </c>
      <c r="C17" s="13">
        <v>350828</v>
      </c>
      <c r="D17" s="13">
        <v>330597</v>
      </c>
      <c r="E17" s="13">
        <v>54415</v>
      </c>
      <c r="F17" s="13">
        <v>300238</v>
      </c>
      <c r="G17" s="13">
        <v>503312</v>
      </c>
      <c r="H17" s="13">
        <v>441526</v>
      </c>
      <c r="I17" s="13">
        <v>466981</v>
      </c>
      <c r="J17" s="13">
        <v>308675</v>
      </c>
      <c r="K17" s="13">
        <v>440190</v>
      </c>
      <c r="L17" s="13">
        <v>148900</v>
      </c>
      <c r="M17" s="13">
        <v>75689</v>
      </c>
      <c r="N17" s="11">
        <f t="shared" si="2"/>
        <v>3912157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4" t="s">
        <v>38</v>
      </c>
      <c r="B18" s="13">
        <v>410004</v>
      </c>
      <c r="C18" s="13">
        <v>249888</v>
      </c>
      <c r="D18" s="13">
        <v>360315</v>
      </c>
      <c r="E18" s="13">
        <v>46036</v>
      </c>
      <c r="F18" s="13">
        <v>262826</v>
      </c>
      <c r="G18" s="13">
        <v>406461</v>
      </c>
      <c r="H18" s="13">
        <v>352525</v>
      </c>
      <c r="I18" s="13">
        <v>379933</v>
      </c>
      <c r="J18" s="13">
        <v>269047</v>
      </c>
      <c r="K18" s="13">
        <v>376461</v>
      </c>
      <c r="L18" s="13">
        <v>119553</v>
      </c>
      <c r="M18" s="13">
        <v>69220</v>
      </c>
      <c r="N18" s="11">
        <f t="shared" si="2"/>
        <v>3302269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4" t="s">
        <v>39</v>
      </c>
      <c r="B19" s="13">
        <v>28634</v>
      </c>
      <c r="C19" s="13">
        <v>31389</v>
      </c>
      <c r="D19" s="13">
        <v>19311</v>
      </c>
      <c r="E19" s="13">
        <v>3400</v>
      </c>
      <c r="F19" s="13">
        <v>25218</v>
      </c>
      <c r="G19" s="13">
        <v>47591</v>
      </c>
      <c r="H19" s="13">
        <v>32276</v>
      </c>
      <c r="I19" s="13">
        <v>16294</v>
      </c>
      <c r="J19" s="13">
        <v>18083</v>
      </c>
      <c r="K19" s="13">
        <v>16334</v>
      </c>
      <c r="L19" s="13">
        <v>7606</v>
      </c>
      <c r="M19" s="13">
        <v>3971</v>
      </c>
      <c r="N19" s="11">
        <f t="shared" si="2"/>
        <v>250107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6" t="s">
        <v>40</v>
      </c>
      <c r="B20" s="17">
        <f>B21+B22+B23</f>
        <v>3145802</v>
      </c>
      <c r="C20" s="17">
        <f>C21+C22+C23</f>
        <v>1953225</v>
      </c>
      <c r="D20" s="17">
        <f>D21+D22+D23</f>
        <v>1912123</v>
      </c>
      <c r="E20" s="17">
        <f>E21+E22+E23</f>
        <v>304020</v>
      </c>
      <c r="F20" s="17">
        <f aca="true" t="shared" si="6" ref="F20:M20">F21+F22+F23</f>
        <v>1612261</v>
      </c>
      <c r="G20" s="17">
        <f t="shared" si="6"/>
        <v>2551715</v>
      </c>
      <c r="H20" s="17">
        <f t="shared" si="6"/>
        <v>2681964</v>
      </c>
      <c r="I20" s="17">
        <f t="shared" si="6"/>
        <v>2541593</v>
      </c>
      <c r="J20" s="17">
        <f t="shared" si="6"/>
        <v>1682703</v>
      </c>
      <c r="K20" s="17">
        <f t="shared" si="6"/>
        <v>2595823</v>
      </c>
      <c r="L20" s="17">
        <f t="shared" si="6"/>
        <v>972959</v>
      </c>
      <c r="M20" s="17">
        <f t="shared" si="6"/>
        <v>550692</v>
      </c>
      <c r="N20" s="11">
        <f aca="true" t="shared" si="7" ref="N20:N26">SUM(B20:M20)</f>
        <v>22504880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2" t="s">
        <v>41</v>
      </c>
      <c r="B21" s="13">
        <v>1668247</v>
      </c>
      <c r="C21" s="13">
        <v>1124026</v>
      </c>
      <c r="D21" s="13">
        <v>1056973</v>
      </c>
      <c r="E21" s="13">
        <v>170487</v>
      </c>
      <c r="F21" s="13">
        <v>883624</v>
      </c>
      <c r="G21" s="13">
        <v>1440991</v>
      </c>
      <c r="H21" s="13">
        <v>1557828</v>
      </c>
      <c r="I21" s="13">
        <v>1429167</v>
      </c>
      <c r="J21" s="13">
        <v>917986</v>
      </c>
      <c r="K21" s="13">
        <v>1370855</v>
      </c>
      <c r="L21" s="13">
        <v>520636</v>
      </c>
      <c r="M21" s="13">
        <v>286167</v>
      </c>
      <c r="N21" s="11">
        <f t="shared" si="7"/>
        <v>12426987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2" t="s">
        <v>42</v>
      </c>
      <c r="B22" s="13">
        <v>1416419</v>
      </c>
      <c r="C22" s="13">
        <v>775007</v>
      </c>
      <c r="D22" s="13">
        <v>823786</v>
      </c>
      <c r="E22" s="13">
        <v>126224</v>
      </c>
      <c r="F22" s="13">
        <v>691425</v>
      </c>
      <c r="G22" s="13">
        <v>1038819</v>
      </c>
      <c r="H22" s="13">
        <v>1070038</v>
      </c>
      <c r="I22" s="13">
        <v>1074750</v>
      </c>
      <c r="J22" s="13">
        <v>729686</v>
      </c>
      <c r="K22" s="13">
        <v>1179456</v>
      </c>
      <c r="L22" s="13">
        <v>431785</v>
      </c>
      <c r="M22" s="13">
        <v>254543</v>
      </c>
      <c r="N22" s="11">
        <f t="shared" si="7"/>
        <v>9611938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2" t="s">
        <v>43</v>
      </c>
      <c r="B23" s="13">
        <v>61136</v>
      </c>
      <c r="C23" s="13">
        <v>54192</v>
      </c>
      <c r="D23" s="13">
        <v>31364</v>
      </c>
      <c r="E23" s="13">
        <v>7309</v>
      </c>
      <c r="F23" s="13">
        <v>37212</v>
      </c>
      <c r="G23" s="13">
        <v>71905</v>
      </c>
      <c r="H23" s="13">
        <v>54098</v>
      </c>
      <c r="I23" s="13">
        <v>37676</v>
      </c>
      <c r="J23" s="13">
        <v>35031</v>
      </c>
      <c r="K23" s="13">
        <v>45512</v>
      </c>
      <c r="L23" s="13">
        <v>20538</v>
      </c>
      <c r="M23" s="13">
        <v>9982</v>
      </c>
      <c r="N23" s="11">
        <f t="shared" si="7"/>
        <v>465955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6" t="s">
        <v>44</v>
      </c>
      <c r="B24" s="13">
        <f>B25+B26</f>
        <v>4590458</v>
      </c>
      <c r="C24" s="13">
        <f>C25+C26</f>
        <v>3313114</v>
      </c>
      <c r="D24" s="13">
        <f>D25+D26</f>
        <v>3293671</v>
      </c>
      <c r="E24" s="13">
        <f>E25+E26</f>
        <v>593801</v>
      </c>
      <c r="F24" s="13">
        <f aca="true" t="shared" si="8" ref="F24:M24">F25+F26</f>
        <v>3164952</v>
      </c>
      <c r="G24" s="13">
        <f t="shared" si="8"/>
        <v>4660613</v>
      </c>
      <c r="H24" s="13">
        <f t="shared" si="8"/>
        <v>3970538</v>
      </c>
      <c r="I24" s="13">
        <f t="shared" si="8"/>
        <v>3311897</v>
      </c>
      <c r="J24" s="13">
        <f t="shared" si="8"/>
        <v>2520029</v>
      </c>
      <c r="K24" s="13">
        <f t="shared" si="8"/>
        <v>2855387</v>
      </c>
      <c r="L24" s="13">
        <f t="shared" si="8"/>
        <v>922092</v>
      </c>
      <c r="M24" s="13">
        <f t="shared" si="8"/>
        <v>510174</v>
      </c>
      <c r="N24" s="11">
        <f t="shared" si="7"/>
        <v>33706726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2" t="s">
        <v>45</v>
      </c>
      <c r="B25" s="13">
        <v>1934514</v>
      </c>
      <c r="C25" s="13">
        <v>1569222</v>
      </c>
      <c r="D25" s="13">
        <v>1566271</v>
      </c>
      <c r="E25" s="13">
        <v>311378</v>
      </c>
      <c r="F25" s="13">
        <v>1496374</v>
      </c>
      <c r="G25" s="13">
        <v>2289355</v>
      </c>
      <c r="H25" s="13">
        <v>2026196</v>
      </c>
      <c r="I25" s="13">
        <v>1417514</v>
      </c>
      <c r="J25" s="13">
        <v>1229977</v>
      </c>
      <c r="K25" s="13">
        <v>1236547</v>
      </c>
      <c r="L25" s="13">
        <v>408616</v>
      </c>
      <c r="M25" s="13">
        <v>198184</v>
      </c>
      <c r="N25" s="11">
        <f t="shared" si="7"/>
        <v>15684148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2" t="s">
        <v>46</v>
      </c>
      <c r="B26" s="13">
        <v>2655944</v>
      </c>
      <c r="C26" s="13">
        <v>1743892</v>
      </c>
      <c r="D26" s="13">
        <v>1727400</v>
      </c>
      <c r="E26" s="13">
        <v>282423</v>
      </c>
      <c r="F26" s="13">
        <v>1668578</v>
      </c>
      <c r="G26" s="13">
        <v>2371258</v>
      </c>
      <c r="H26" s="13">
        <v>1944342</v>
      </c>
      <c r="I26" s="13">
        <v>1894383</v>
      </c>
      <c r="J26" s="13">
        <v>1290052</v>
      </c>
      <c r="K26" s="13">
        <v>1618840</v>
      </c>
      <c r="L26" s="13">
        <v>513476</v>
      </c>
      <c r="M26" s="13">
        <v>311990</v>
      </c>
      <c r="N26" s="11">
        <f t="shared" si="7"/>
        <v>18022578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9"/>
    </row>
    <row r="28" spans="1:25" ht="18.75" customHeight="1">
      <c r="A28" s="18" t="s">
        <v>47</v>
      </c>
      <c r="B28" s="20">
        <f>B29+B30</f>
        <v>2.02300546</v>
      </c>
      <c r="C28" s="20">
        <f aca="true" t="shared" si="9" ref="C28:M28">C29+C30</f>
        <v>1.9545305</v>
      </c>
      <c r="D28" s="20">
        <f t="shared" si="9"/>
        <v>1.80925005</v>
      </c>
      <c r="E28" s="20">
        <f t="shared" si="9"/>
        <v>2.5138184</v>
      </c>
      <c r="F28" s="20">
        <f t="shared" si="9"/>
        <v>2.1126420500000003</v>
      </c>
      <c r="G28" s="20">
        <f t="shared" si="9"/>
        <v>1.6754</v>
      </c>
      <c r="H28" s="20">
        <f t="shared" si="9"/>
        <v>1.9608999999999999</v>
      </c>
      <c r="I28" s="20">
        <f t="shared" si="9"/>
        <v>1.9139118</v>
      </c>
      <c r="J28" s="20">
        <f t="shared" si="9"/>
        <v>2.1555343000000002</v>
      </c>
      <c r="K28" s="20">
        <f t="shared" si="9"/>
        <v>2.06064976</v>
      </c>
      <c r="L28" s="20">
        <f t="shared" si="9"/>
        <v>2.44653143</v>
      </c>
      <c r="M28" s="20">
        <f t="shared" si="9"/>
        <v>2.39697856</v>
      </c>
      <c r="N28" s="21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6" t="s">
        <v>48</v>
      </c>
      <c r="B29" s="20">
        <v>2.0292</v>
      </c>
      <c r="C29" s="20">
        <v>1.9604</v>
      </c>
      <c r="D29" s="20">
        <v>1.8148</v>
      </c>
      <c r="E29" s="20">
        <v>2.5201</v>
      </c>
      <c r="F29" s="20">
        <v>2.119</v>
      </c>
      <c r="G29" s="20">
        <v>1.6805</v>
      </c>
      <c r="H29" s="20">
        <v>1.9665</v>
      </c>
      <c r="I29" s="20">
        <v>1.9196</v>
      </c>
      <c r="J29" s="20">
        <v>2.1619</v>
      </c>
      <c r="K29" s="20">
        <v>2.0669</v>
      </c>
      <c r="L29" s="20">
        <v>2.4539</v>
      </c>
      <c r="M29" s="20">
        <v>2.4043</v>
      </c>
      <c r="N29" s="22"/>
    </row>
    <row r="30" spans="1:25" ht="18.75" customHeight="1">
      <c r="A30" s="23" t="s">
        <v>49</v>
      </c>
      <c r="B30" s="20">
        <v>-0.00619454</v>
      </c>
      <c r="C30" s="20">
        <v>-0.0058695</v>
      </c>
      <c r="D30" s="20">
        <v>-0.00554995</v>
      </c>
      <c r="E30" s="20">
        <v>-0.0062816</v>
      </c>
      <c r="F30" s="20">
        <v>-0.00635795</v>
      </c>
      <c r="G30" s="20">
        <v>-0.0051</v>
      </c>
      <c r="H30" s="20">
        <v>-0.0056</v>
      </c>
      <c r="I30" s="20">
        <v>-0.0056882</v>
      </c>
      <c r="J30" s="20">
        <v>-0.0063657</v>
      </c>
      <c r="K30" s="20">
        <v>-0.00625024</v>
      </c>
      <c r="L30" s="20">
        <v>-0.00736857</v>
      </c>
      <c r="M30" s="20">
        <v>-0.00732144</v>
      </c>
      <c r="N30" s="24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4" ht="18.75" customHeight="1">
      <c r="A32" s="27" t="s">
        <v>50</v>
      </c>
      <c r="B32" s="28">
        <v>97712.40000000004</v>
      </c>
      <c r="C32" s="28">
        <v>71775.59999999996</v>
      </c>
      <c r="D32" s="28">
        <v>64842.00000000003</v>
      </c>
      <c r="E32" s="28">
        <v>19388.4</v>
      </c>
      <c r="F32" s="28">
        <v>64842.00000000003</v>
      </c>
      <c r="G32" s="28">
        <v>79864.80000000006</v>
      </c>
      <c r="H32" s="28">
        <v>86926.79999999997</v>
      </c>
      <c r="I32" s="28">
        <v>76398</v>
      </c>
      <c r="J32" s="28">
        <v>63557.99999999997</v>
      </c>
      <c r="K32" s="28">
        <v>78067.20000000001</v>
      </c>
      <c r="L32" s="28">
        <v>38134.80000000002</v>
      </c>
      <c r="M32" s="28">
        <v>21571.200000000015</v>
      </c>
      <c r="N32" s="29">
        <f>SUM(B32:M32)</f>
        <v>763081.2000000001</v>
      </c>
    </row>
    <row r="33" spans="1:25" ht="18.75" customHeight="1">
      <c r="A33" s="23" t="s">
        <v>51</v>
      </c>
      <c r="B33" s="30">
        <v>761</v>
      </c>
      <c r="C33" s="30">
        <v>559</v>
      </c>
      <c r="D33" s="30">
        <v>505</v>
      </c>
      <c r="E33" s="30">
        <v>151</v>
      </c>
      <c r="F33" s="30">
        <v>505</v>
      </c>
      <c r="G33" s="30">
        <v>622</v>
      </c>
      <c r="H33" s="30">
        <v>677</v>
      </c>
      <c r="I33" s="30">
        <v>595</v>
      </c>
      <c r="J33" s="30">
        <v>495</v>
      </c>
      <c r="K33" s="30">
        <v>608</v>
      </c>
      <c r="L33" s="30">
        <v>297</v>
      </c>
      <c r="M33" s="30">
        <v>168</v>
      </c>
      <c r="N33" s="11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23" t="s">
        <v>52</v>
      </c>
      <c r="B34" s="26">
        <v>4.28</v>
      </c>
      <c r="C34" s="26">
        <v>4.28</v>
      </c>
      <c r="D34" s="26">
        <v>4.28</v>
      </c>
      <c r="E34" s="26">
        <v>4.28</v>
      </c>
      <c r="F34" s="26">
        <v>4.28</v>
      </c>
      <c r="G34" s="26">
        <v>4.28</v>
      </c>
      <c r="H34" s="26">
        <v>4.28</v>
      </c>
      <c r="I34" s="26">
        <v>4.28</v>
      </c>
      <c r="J34" s="26">
        <v>4.28</v>
      </c>
      <c r="K34" s="26">
        <v>4.28</v>
      </c>
      <c r="L34" s="26">
        <v>4.28</v>
      </c>
      <c r="M34" s="26">
        <v>4.28</v>
      </c>
      <c r="N34" s="26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2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1:14" ht="18.75" customHeight="1">
      <c r="A36" s="31" t="s">
        <v>53</v>
      </c>
      <c r="B36" s="32">
        <f>B37+B38+B39+B40</f>
        <v>27444168.157844014</v>
      </c>
      <c r="C36" s="32">
        <f aca="true" t="shared" si="10" ref="C36:M36">C37+C38+C39+C40</f>
        <v>19104104.297622498</v>
      </c>
      <c r="D36" s="32">
        <f t="shared" si="10"/>
        <v>19001628.78018765</v>
      </c>
      <c r="E36" s="32">
        <f t="shared" si="10"/>
        <v>4111160.7755007995</v>
      </c>
      <c r="F36" s="32">
        <f t="shared" si="10"/>
        <v>18396989.1684198</v>
      </c>
      <c r="G36" s="32">
        <f t="shared" si="10"/>
        <v>22814975.784</v>
      </c>
      <c r="H36" s="32">
        <f t="shared" si="10"/>
        <v>24376502.9377</v>
      </c>
      <c r="I36" s="32">
        <f t="shared" si="10"/>
        <v>21393769.6421688</v>
      </c>
      <c r="J36" s="32">
        <f t="shared" si="10"/>
        <v>17419161.4355264</v>
      </c>
      <c r="K36" s="32">
        <f t="shared" si="10"/>
        <v>20719789.54699744</v>
      </c>
      <c r="L36" s="32">
        <f t="shared" si="10"/>
        <v>9555907.82703759</v>
      </c>
      <c r="M36" s="32">
        <f t="shared" si="10"/>
        <v>5479196.552757121</v>
      </c>
      <c r="N36" s="32">
        <f>N37+N38+N39+N40</f>
        <v>209817354.9057621</v>
      </c>
    </row>
    <row r="37" spans="1:14" ht="18.75" customHeight="1">
      <c r="A37" s="33" t="s">
        <v>54</v>
      </c>
      <c r="B37" s="26">
        <f aca="true" t="shared" si="11" ref="B37:M37">B29*B7</f>
        <v>27430191.920399997</v>
      </c>
      <c r="C37" s="26">
        <f t="shared" si="11"/>
        <v>19089483.218</v>
      </c>
      <c r="D37" s="26">
        <f t="shared" si="11"/>
        <v>18690176.9444</v>
      </c>
      <c r="E37" s="26">
        <f t="shared" si="11"/>
        <v>4101997.0111999996</v>
      </c>
      <c r="F37" s="26">
        <f t="shared" si="11"/>
        <v>18387317.364</v>
      </c>
      <c r="G37" s="26">
        <f t="shared" si="11"/>
        <v>22804317.78</v>
      </c>
      <c r="H37" s="26">
        <f t="shared" si="11"/>
        <v>24358943.0745</v>
      </c>
      <c r="I37" s="26">
        <f t="shared" si="11"/>
        <v>21380727.4736</v>
      </c>
      <c r="J37" s="26">
        <f t="shared" si="11"/>
        <v>17406857.8112</v>
      </c>
      <c r="K37" s="26">
        <f t="shared" si="11"/>
        <v>20704331.5886</v>
      </c>
      <c r="L37" s="26">
        <f t="shared" si="11"/>
        <v>9546439.0707</v>
      </c>
      <c r="M37" s="26">
        <f t="shared" si="11"/>
        <v>5474295.3711</v>
      </c>
      <c r="N37" s="28">
        <f>SUM(B37:M37)</f>
        <v>209375078.6277</v>
      </c>
    </row>
    <row r="38" spans="1:14" ht="18.75" customHeight="1">
      <c r="A38" s="33" t="s">
        <v>55</v>
      </c>
      <c r="B38" s="26">
        <f aca="true" t="shared" si="12" ref="B38:M38">B30*B7</f>
        <v>-83736.16255598</v>
      </c>
      <c r="C38" s="26">
        <f t="shared" si="12"/>
        <v>-57154.5203775</v>
      </c>
      <c r="D38" s="26">
        <f t="shared" si="12"/>
        <v>-57157.56421235</v>
      </c>
      <c r="E38" s="26">
        <f t="shared" si="12"/>
        <v>-10224.6356992</v>
      </c>
      <c r="F38" s="26">
        <f t="shared" si="12"/>
        <v>-55170.1955802</v>
      </c>
      <c r="G38" s="26">
        <f t="shared" si="12"/>
        <v>-69206.796</v>
      </c>
      <c r="H38" s="26">
        <f t="shared" si="12"/>
        <v>-69366.9368</v>
      </c>
      <c r="I38" s="26">
        <f t="shared" si="12"/>
        <v>-63355.8314312</v>
      </c>
      <c r="J38" s="26">
        <f t="shared" si="12"/>
        <v>-51254.3756736</v>
      </c>
      <c r="K38" s="26">
        <f t="shared" si="12"/>
        <v>-62609.241602559996</v>
      </c>
      <c r="L38" s="26">
        <f t="shared" si="12"/>
        <v>-28666.04366241</v>
      </c>
      <c r="M38" s="26">
        <f t="shared" si="12"/>
        <v>-16670.01834288</v>
      </c>
      <c r="N38" s="29">
        <f>SUM(B38:M38)</f>
        <v>-624572.32193788</v>
      </c>
    </row>
    <row r="39" spans="1:14" ht="18.75" customHeight="1">
      <c r="A39" s="33" t="s">
        <v>56</v>
      </c>
      <c r="B39" s="26">
        <f aca="true" t="shared" si="13" ref="B39:M39">B32</f>
        <v>97712.40000000004</v>
      </c>
      <c r="C39" s="26">
        <f t="shared" si="13"/>
        <v>71775.59999999996</v>
      </c>
      <c r="D39" s="26">
        <f t="shared" si="13"/>
        <v>64842.00000000003</v>
      </c>
      <c r="E39" s="26">
        <f t="shared" si="13"/>
        <v>19388.4</v>
      </c>
      <c r="F39" s="26">
        <f t="shared" si="13"/>
        <v>64842.00000000003</v>
      </c>
      <c r="G39" s="26">
        <f t="shared" si="13"/>
        <v>79864.80000000006</v>
      </c>
      <c r="H39" s="26">
        <f t="shared" si="13"/>
        <v>86926.79999999997</v>
      </c>
      <c r="I39" s="26">
        <f t="shared" si="13"/>
        <v>76398</v>
      </c>
      <c r="J39" s="26">
        <f t="shared" si="13"/>
        <v>63557.99999999997</v>
      </c>
      <c r="K39" s="26">
        <f t="shared" si="13"/>
        <v>78067.20000000001</v>
      </c>
      <c r="L39" s="26">
        <f t="shared" si="13"/>
        <v>38134.80000000002</v>
      </c>
      <c r="M39" s="26">
        <f t="shared" si="13"/>
        <v>21571.200000000015</v>
      </c>
      <c r="N39" s="28">
        <f>SUM(B39:M39)</f>
        <v>763081.2000000001</v>
      </c>
    </row>
    <row r="40" spans="1:25" ht="18.75" customHeight="1">
      <c r="A40" s="18" t="s">
        <v>57</v>
      </c>
      <c r="B40" s="26">
        <v>0</v>
      </c>
      <c r="C40" s="26">
        <v>0</v>
      </c>
      <c r="D40" s="26">
        <v>303767.3999999999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8">
        <f>SUM(B40:M40)</f>
        <v>303767.3999999999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2"/>
      <c r="B41" s="19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14" ht="18.75" customHeight="1">
      <c r="A42" s="18" t="s">
        <v>58</v>
      </c>
      <c r="B42" s="29">
        <f>+B43+B46+B55+B56</f>
        <v>-2028761.5100000002</v>
      </c>
      <c r="C42" s="29">
        <f aca="true" t="shared" si="14" ref="C42:M42">+C43+C46+C55+C56</f>
        <v>-1983257.5200000003</v>
      </c>
      <c r="D42" s="29">
        <f t="shared" si="14"/>
        <v>-1584954.73</v>
      </c>
      <c r="E42" s="29">
        <f t="shared" si="14"/>
        <v>-116565.45999999999</v>
      </c>
      <c r="F42" s="29">
        <f t="shared" si="14"/>
        <v>-1251396.7999999998</v>
      </c>
      <c r="G42" s="29">
        <f t="shared" si="14"/>
        <v>-2327092.2199999997</v>
      </c>
      <c r="H42" s="29">
        <f t="shared" si="14"/>
        <v>-2895040.21</v>
      </c>
      <c r="I42" s="29">
        <f t="shared" si="14"/>
        <v>-1427549.93</v>
      </c>
      <c r="J42" s="29">
        <f t="shared" si="14"/>
        <v>-1906500.4200000002</v>
      </c>
      <c r="K42" s="29">
        <f t="shared" si="14"/>
        <v>-1538522.67</v>
      </c>
      <c r="L42" s="29">
        <f t="shared" si="14"/>
        <v>-905211.3899999999</v>
      </c>
      <c r="M42" s="29">
        <f t="shared" si="14"/>
        <v>-559990.74</v>
      </c>
      <c r="N42" s="29">
        <f>+N43+N46+N55+N56</f>
        <v>-18524843.599999998</v>
      </c>
    </row>
    <row r="43" spans="1:14" ht="18.75" customHeight="1">
      <c r="A43" s="16" t="s">
        <v>59</v>
      </c>
      <c r="B43" s="36">
        <f>B44+B45</f>
        <v>-2106545.2</v>
      </c>
      <c r="C43" s="36">
        <f>C44+C45</f>
        <v>-2105219</v>
      </c>
      <c r="D43" s="36">
        <f>D44+D45</f>
        <v>-1577467.4</v>
      </c>
      <c r="E43" s="36">
        <f>E44+E45</f>
        <v>-168058.8</v>
      </c>
      <c r="F43" s="36">
        <f aca="true" t="shared" si="15" ref="F43:M43">F44+F45</f>
        <v>-1263047.8</v>
      </c>
      <c r="G43" s="36">
        <f t="shared" si="15"/>
        <v>-2351003</v>
      </c>
      <c r="H43" s="36">
        <f t="shared" si="15"/>
        <v>-2799999.6</v>
      </c>
      <c r="I43" s="36">
        <f t="shared" si="15"/>
        <v>-1356121.2</v>
      </c>
      <c r="J43" s="36">
        <f t="shared" si="15"/>
        <v>-1762428.6</v>
      </c>
      <c r="K43" s="36">
        <f t="shared" si="15"/>
        <v>-1453728</v>
      </c>
      <c r="L43" s="36">
        <f t="shared" si="15"/>
        <v>-886224.6</v>
      </c>
      <c r="M43" s="36">
        <f t="shared" si="15"/>
        <v>-565535</v>
      </c>
      <c r="N43" s="29">
        <f aca="true" t="shared" si="16" ref="N43:N56">SUM(B43:M43)</f>
        <v>-18395378.2</v>
      </c>
    </row>
    <row r="44" spans="1:25" ht="18.75" customHeight="1">
      <c r="A44" s="12" t="s">
        <v>60</v>
      </c>
      <c r="B44" s="19">
        <f>ROUND(-B9*$D$3,2)</f>
        <v>-2106545.2</v>
      </c>
      <c r="C44" s="19">
        <f>ROUND(-C9*$D$3,2)</f>
        <v>-2105219</v>
      </c>
      <c r="D44" s="19">
        <f>ROUND(-D9*$D$3,2)</f>
        <v>-1577467.4</v>
      </c>
      <c r="E44" s="19">
        <f>ROUND(-E9*$D$3,2)</f>
        <v>-168058.8</v>
      </c>
      <c r="F44" s="19">
        <f aca="true" t="shared" si="17" ref="F44:M44">ROUND(-F9*$D$3,2)</f>
        <v>-1263047.8</v>
      </c>
      <c r="G44" s="19">
        <f t="shared" si="17"/>
        <v>-2351003</v>
      </c>
      <c r="H44" s="19">
        <f t="shared" si="17"/>
        <v>-2799999.6</v>
      </c>
      <c r="I44" s="19">
        <f t="shared" si="17"/>
        <v>-1356121.2</v>
      </c>
      <c r="J44" s="19">
        <f t="shared" si="17"/>
        <v>-1762428.6</v>
      </c>
      <c r="K44" s="19">
        <f t="shared" si="17"/>
        <v>-1453728</v>
      </c>
      <c r="L44" s="19">
        <f t="shared" si="17"/>
        <v>-886224.6</v>
      </c>
      <c r="M44" s="19">
        <f t="shared" si="17"/>
        <v>-565535</v>
      </c>
      <c r="N44" s="37">
        <f t="shared" si="16"/>
        <v>-18395378.2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2" t="s">
        <v>61</v>
      </c>
      <c r="B45" s="19">
        <f>ROUND(B11*$D$3,2)</f>
        <v>0</v>
      </c>
      <c r="C45" s="19">
        <f>ROUND(C11*$D$3,2)</f>
        <v>0</v>
      </c>
      <c r="D45" s="19">
        <f>ROUND(D11*$D$3,2)</f>
        <v>0</v>
      </c>
      <c r="E45" s="19">
        <f>ROUND(E11*$D$3,2)</f>
        <v>0</v>
      </c>
      <c r="F45" s="19">
        <f aca="true" t="shared" si="18" ref="F45:M45">ROUND(F11*$D$3,2)</f>
        <v>0</v>
      </c>
      <c r="G45" s="19">
        <f t="shared" si="18"/>
        <v>0</v>
      </c>
      <c r="H45" s="19">
        <f t="shared" si="18"/>
        <v>0</v>
      </c>
      <c r="I45" s="19">
        <f t="shared" si="18"/>
        <v>0</v>
      </c>
      <c r="J45" s="19">
        <f t="shared" si="18"/>
        <v>0</v>
      </c>
      <c r="K45" s="19">
        <f t="shared" si="18"/>
        <v>0</v>
      </c>
      <c r="L45" s="19">
        <f t="shared" si="18"/>
        <v>0</v>
      </c>
      <c r="M45" s="19">
        <f t="shared" si="18"/>
        <v>0</v>
      </c>
      <c r="N45" s="3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6" t="s">
        <v>62</v>
      </c>
      <c r="B46" s="36">
        <f aca="true" t="shared" si="19" ref="B46:L46">SUM(B47:B54)</f>
        <v>-42977.89</v>
      </c>
      <c r="C46" s="36">
        <f t="shared" si="19"/>
        <v>-27153.18</v>
      </c>
      <c r="D46" s="36">
        <f t="shared" si="19"/>
        <v>-52655.32000000001</v>
      </c>
      <c r="E46" s="36">
        <f t="shared" si="19"/>
        <v>-113627.04999999999</v>
      </c>
      <c r="F46" s="36">
        <f t="shared" si="19"/>
        <v>-114131.37</v>
      </c>
      <c r="G46" s="36">
        <f t="shared" si="19"/>
        <v>-79465.86</v>
      </c>
      <c r="H46" s="36">
        <f t="shared" si="19"/>
        <v>-100310.38</v>
      </c>
      <c r="I46" s="36">
        <f t="shared" si="19"/>
        <v>-89803.56</v>
      </c>
      <c r="J46" s="36">
        <f t="shared" si="19"/>
        <v>-185644.04</v>
      </c>
      <c r="K46" s="36">
        <f t="shared" si="19"/>
        <v>-101524.16</v>
      </c>
      <c r="L46" s="36">
        <f t="shared" si="19"/>
        <v>-36819.83</v>
      </c>
      <c r="M46" s="36">
        <f>SUM(M47:M54)</f>
        <v>-25715.629999999997</v>
      </c>
      <c r="N46" s="36">
        <f>SUM(N47:N54)</f>
        <v>-969828.27</v>
      </c>
    </row>
    <row r="47" spans="1:25" ht="18.75" customHeight="1">
      <c r="A47" s="12" t="s">
        <v>63</v>
      </c>
      <c r="B47" s="22">
        <v>-32464.89</v>
      </c>
      <c r="C47" s="22">
        <v>-16366.58</v>
      </c>
      <c r="D47" s="22">
        <v>-42655.32000000001</v>
      </c>
      <c r="E47" s="22">
        <v>-103627.04999999999</v>
      </c>
      <c r="F47" s="22">
        <v>-104131.37</v>
      </c>
      <c r="G47" s="22">
        <v>-69465.86</v>
      </c>
      <c r="H47" s="22">
        <v>-80310.38</v>
      </c>
      <c r="I47" s="22">
        <v>-78059.36</v>
      </c>
      <c r="J47" s="22">
        <v>-70387.64000000001</v>
      </c>
      <c r="K47" s="22">
        <v>-91524.16</v>
      </c>
      <c r="L47" s="22">
        <v>-26819.83</v>
      </c>
      <c r="M47" s="22">
        <v>-15715.63</v>
      </c>
      <c r="N47" s="22">
        <f t="shared" si="16"/>
        <v>-731528.07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2" t="s">
        <v>64</v>
      </c>
      <c r="B48" s="22">
        <v>-513</v>
      </c>
      <c r="C48" s="22">
        <v>-786.6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-1744.2</v>
      </c>
      <c r="J48" s="22">
        <v>0</v>
      </c>
      <c r="K48" s="22">
        <v>0</v>
      </c>
      <c r="L48" s="22">
        <v>0</v>
      </c>
      <c r="M48" s="22">
        <v>0</v>
      </c>
      <c r="N48" s="22">
        <f t="shared" si="16"/>
        <v>-3043.8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2" t="s">
        <v>65</v>
      </c>
      <c r="B49" s="22">
        <v>-10000</v>
      </c>
      <c r="C49" s="22">
        <v>-10000</v>
      </c>
      <c r="D49" s="22">
        <v>-10000</v>
      </c>
      <c r="E49" s="22">
        <v>-10000</v>
      </c>
      <c r="F49" s="22">
        <v>-10000</v>
      </c>
      <c r="G49" s="22">
        <v>-10000</v>
      </c>
      <c r="H49" s="22">
        <v>-20000</v>
      </c>
      <c r="I49" s="22">
        <v>-10000</v>
      </c>
      <c r="J49" s="22">
        <v>-10000</v>
      </c>
      <c r="K49" s="22">
        <v>-10000</v>
      </c>
      <c r="L49" s="22">
        <v>-10000</v>
      </c>
      <c r="M49" s="22">
        <v>-10000</v>
      </c>
      <c r="N49" s="22">
        <f t="shared" si="16"/>
        <v>-130000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2" t="s">
        <v>66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38">
        <f t="shared" si="16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2" t="s">
        <v>67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f t="shared" si="16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5" t="s">
        <v>68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f t="shared" si="16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5" t="s">
        <v>69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f t="shared" si="16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5" t="s">
        <v>99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-105256.4</v>
      </c>
      <c r="K54" s="22">
        <v>0</v>
      </c>
      <c r="L54" s="22">
        <v>0</v>
      </c>
      <c r="M54" s="22">
        <v>0</v>
      </c>
      <c r="N54" s="22">
        <f t="shared" si="16"/>
        <v>-105256.4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6" t="s">
        <v>100</v>
      </c>
      <c r="B55" s="39">
        <v>120761.57999999999</v>
      </c>
      <c r="C55" s="39">
        <v>149114.66</v>
      </c>
      <c r="D55" s="39">
        <v>13737.81</v>
      </c>
      <c r="E55" s="39">
        <v>165120.38999999998</v>
      </c>
      <c r="F55" s="39">
        <v>125782.37</v>
      </c>
      <c r="G55" s="39">
        <v>103376.64</v>
      </c>
      <c r="H55" s="39">
        <v>5269.77</v>
      </c>
      <c r="I55" s="39">
        <v>18374.83</v>
      </c>
      <c r="J55" s="39">
        <v>41572.22</v>
      </c>
      <c r="K55" s="39">
        <v>16729.49</v>
      </c>
      <c r="L55" s="39">
        <v>17833.04</v>
      </c>
      <c r="M55" s="39">
        <v>31259.89</v>
      </c>
      <c r="N55" s="22">
        <f t="shared" si="16"/>
        <v>808932.69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6" t="s">
        <v>101</v>
      </c>
      <c r="B56" s="39">
        <v>0</v>
      </c>
      <c r="C56" s="39">
        <v>0</v>
      </c>
      <c r="D56" s="39">
        <v>31430.18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22">
        <f t="shared" si="16"/>
        <v>31430.18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19"/>
    </row>
    <row r="58" spans="1:25" ht="15.75">
      <c r="A58" s="18" t="s">
        <v>70</v>
      </c>
      <c r="B58" s="42">
        <f aca="true" t="shared" si="20" ref="B58:M58">+B36+B42</f>
        <v>25415406.647844013</v>
      </c>
      <c r="C58" s="42">
        <f t="shared" si="20"/>
        <v>17120846.7776225</v>
      </c>
      <c r="D58" s="42">
        <f t="shared" si="20"/>
        <v>17416674.05018765</v>
      </c>
      <c r="E58" s="42">
        <f t="shared" si="20"/>
        <v>3994595.3155007996</v>
      </c>
      <c r="F58" s="42">
        <f t="shared" si="20"/>
        <v>17145592.3684198</v>
      </c>
      <c r="G58" s="42">
        <f t="shared" si="20"/>
        <v>20487883.564000003</v>
      </c>
      <c r="H58" s="42">
        <f t="shared" si="20"/>
        <v>21481462.7277</v>
      </c>
      <c r="I58" s="42">
        <f t="shared" si="20"/>
        <v>19966219.7121688</v>
      </c>
      <c r="J58" s="42">
        <f t="shared" si="20"/>
        <v>15512661.0155264</v>
      </c>
      <c r="K58" s="42">
        <f t="shared" si="20"/>
        <v>19181266.87699744</v>
      </c>
      <c r="L58" s="42">
        <f t="shared" si="20"/>
        <v>8650696.437037589</v>
      </c>
      <c r="M58" s="42">
        <f t="shared" si="20"/>
        <v>4919205.8127571205</v>
      </c>
      <c r="N58" s="42">
        <f>SUM(B58:M58)</f>
        <v>191292511.30576214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5"/>
    </row>
    <row r="60" spans="1:14" ht="15" customHeight="1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8"/>
    </row>
    <row r="61" spans="1:14" ht="18.75" customHeight="1">
      <c r="A61" s="18" t="s">
        <v>71</v>
      </c>
      <c r="B61" s="49">
        <f>SUM(B62:B75)</f>
        <v>25415406.67000001</v>
      </c>
      <c r="C61" s="49">
        <f aca="true" t="shared" si="21" ref="C61:M61">SUM(C62:C75)</f>
        <v>17120846.790000003</v>
      </c>
      <c r="D61" s="49">
        <f t="shared" si="21"/>
        <v>17416674.04</v>
      </c>
      <c r="E61" s="49">
        <f t="shared" si="21"/>
        <v>3994595.3200000003</v>
      </c>
      <c r="F61" s="49">
        <f t="shared" si="21"/>
        <v>17145592.409999996</v>
      </c>
      <c r="G61" s="49">
        <f t="shared" si="21"/>
        <v>20487883.57</v>
      </c>
      <c r="H61" s="49">
        <f t="shared" si="21"/>
        <v>21481462.700000003</v>
      </c>
      <c r="I61" s="49">
        <f t="shared" si="21"/>
        <v>19966219.66</v>
      </c>
      <c r="J61" s="49">
        <f t="shared" si="21"/>
        <v>15512661.030000005</v>
      </c>
      <c r="K61" s="49">
        <f t="shared" si="21"/>
        <v>19181266.87</v>
      </c>
      <c r="L61" s="49">
        <f t="shared" si="21"/>
        <v>8650696.42</v>
      </c>
      <c r="M61" s="49">
        <f t="shared" si="21"/>
        <v>4919205.789999999</v>
      </c>
      <c r="N61" s="42">
        <f>SUM(N62:N75)</f>
        <v>191292511.27</v>
      </c>
    </row>
    <row r="62" spans="1:15" ht="18.75" customHeight="1">
      <c r="A62" s="16" t="s">
        <v>72</v>
      </c>
      <c r="B62" s="49">
        <v>4901661.33</v>
      </c>
      <c r="C62" s="49">
        <v>4931806.71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42">
        <f>SUM(B62:M62)</f>
        <v>9833468.04</v>
      </c>
      <c r="O62"/>
    </row>
    <row r="63" spans="1:15" ht="18.75" customHeight="1">
      <c r="A63" s="16" t="s">
        <v>73</v>
      </c>
      <c r="B63" s="49">
        <v>20513745.340000007</v>
      </c>
      <c r="C63" s="49">
        <v>12189040.080000002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42">
        <f aca="true" t="shared" si="22" ref="N63:N74">SUM(B63:M63)</f>
        <v>32702785.42000001</v>
      </c>
      <c r="O63"/>
    </row>
    <row r="64" spans="1:16" ht="18.75" customHeight="1">
      <c r="A64" s="16" t="s">
        <v>74</v>
      </c>
      <c r="B64" s="50">
        <v>0</v>
      </c>
      <c r="C64" s="50">
        <v>0</v>
      </c>
      <c r="D64" s="36">
        <v>17416674.04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36">
        <f t="shared" si="22"/>
        <v>17416674.04</v>
      </c>
      <c r="P64"/>
    </row>
    <row r="65" spans="1:17" ht="18.75" customHeight="1">
      <c r="A65" s="16" t="s">
        <v>75</v>
      </c>
      <c r="B65" s="50">
        <v>0</v>
      </c>
      <c r="C65" s="50">
        <v>0</v>
      </c>
      <c r="D65" s="50">
        <v>0</v>
      </c>
      <c r="E65" s="36">
        <v>3994595.3200000003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42">
        <f t="shared" si="22"/>
        <v>3994595.3200000003</v>
      </c>
      <c r="Q65"/>
    </row>
    <row r="66" spans="1:18" ht="18.75" customHeight="1">
      <c r="A66" s="16" t="s">
        <v>76</v>
      </c>
      <c r="B66" s="50">
        <v>0</v>
      </c>
      <c r="C66" s="50">
        <v>0</v>
      </c>
      <c r="D66" s="50">
        <v>0</v>
      </c>
      <c r="E66" s="50">
        <v>0</v>
      </c>
      <c r="F66" s="36">
        <v>17145592.409999996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36">
        <f t="shared" si="22"/>
        <v>17145592.409999996</v>
      </c>
      <c r="R66"/>
    </row>
    <row r="67" spans="1:19" ht="18.75" customHeight="1">
      <c r="A67" s="16" t="s">
        <v>77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49">
        <v>20487883.57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42">
        <f t="shared" si="22"/>
        <v>20487883.57</v>
      </c>
      <c r="S67"/>
    </row>
    <row r="68" spans="1:20" ht="18.75" customHeight="1">
      <c r="A68" s="16" t="s">
        <v>78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49">
        <v>16739520.930000003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42">
        <f t="shared" si="22"/>
        <v>16739520.930000003</v>
      </c>
      <c r="T68"/>
    </row>
    <row r="69" spans="1:20" ht="18.75" customHeight="1">
      <c r="A69" s="16" t="s">
        <v>79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49">
        <v>4741941.7700000005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42">
        <f t="shared" si="22"/>
        <v>4741941.7700000005</v>
      </c>
      <c r="T69"/>
    </row>
    <row r="70" spans="1:21" ht="18.75" customHeight="1">
      <c r="A70" s="16" t="s">
        <v>80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36">
        <v>19966219.66</v>
      </c>
      <c r="J70" s="50">
        <v>0</v>
      </c>
      <c r="K70" s="50">
        <v>0</v>
      </c>
      <c r="L70" s="50">
        <v>0</v>
      </c>
      <c r="M70" s="50">
        <v>0</v>
      </c>
      <c r="N70" s="36">
        <f t="shared" si="22"/>
        <v>19966219.66</v>
      </c>
      <c r="U70"/>
    </row>
    <row r="71" spans="1:22" ht="18.75" customHeight="1">
      <c r="A71" s="16" t="s">
        <v>81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36">
        <v>15512661.030000005</v>
      </c>
      <c r="K71" s="50">
        <v>0</v>
      </c>
      <c r="L71" s="50">
        <v>0</v>
      </c>
      <c r="M71" s="50">
        <v>0</v>
      </c>
      <c r="N71" s="42">
        <f t="shared" si="22"/>
        <v>15512661.030000005</v>
      </c>
      <c r="V71"/>
    </row>
    <row r="72" spans="1:23" ht="18.75" customHeight="1">
      <c r="A72" s="16" t="s">
        <v>82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36">
        <v>19181266.87</v>
      </c>
      <c r="L72" s="50">
        <v>0</v>
      </c>
      <c r="M72" s="51">
        <v>0</v>
      </c>
      <c r="N72" s="36">
        <f t="shared" si="22"/>
        <v>19181266.87</v>
      </c>
      <c r="W72"/>
    </row>
    <row r="73" spans="1:24" ht="18.75" customHeight="1">
      <c r="A73" s="16" t="s">
        <v>83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36">
        <v>8650696.42</v>
      </c>
      <c r="M73" s="50">
        <v>0</v>
      </c>
      <c r="N73" s="42">
        <f t="shared" si="22"/>
        <v>8650696.42</v>
      </c>
      <c r="X73"/>
    </row>
    <row r="74" spans="1:25" ht="18.75" customHeight="1">
      <c r="A74" s="16" t="s">
        <v>84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36">
        <v>4919205.789999999</v>
      </c>
      <c r="N74" s="36">
        <f t="shared" si="22"/>
        <v>4919205.789999999</v>
      </c>
      <c r="Y74"/>
    </row>
    <row r="75" spans="1:25" ht="18.75" customHeight="1">
      <c r="A75" s="43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5"/>
    </row>
    <row r="78" spans="1:14" ht="18.75" customHeight="1">
      <c r="A78" s="18" t="s">
        <v>102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42"/>
    </row>
    <row r="79" spans="1:15" ht="18.75" customHeight="1">
      <c r="A79" s="16" t="s">
        <v>85</v>
      </c>
      <c r="B79" s="56">
        <f>5280903.99/2322649</f>
        <v>2.273655636301482</v>
      </c>
      <c r="C79" s="56">
        <f>5516209.62/2460901</f>
        <v>2.241540647104455</v>
      </c>
      <c r="D79" s="56">
        <v>0</v>
      </c>
      <c r="E79" s="56">
        <v>0</v>
      </c>
      <c r="F79" s="50">
        <v>0</v>
      </c>
      <c r="G79" s="50">
        <v>0</v>
      </c>
      <c r="H79" s="56">
        <v>0</v>
      </c>
      <c r="I79" s="56">
        <v>0</v>
      </c>
      <c r="J79" s="56">
        <v>0</v>
      </c>
      <c r="K79" s="50">
        <v>0</v>
      </c>
      <c r="L79" s="56">
        <v>0</v>
      </c>
      <c r="M79" s="56">
        <v>0</v>
      </c>
      <c r="N79" s="42"/>
      <c r="O79"/>
    </row>
    <row r="80" spans="1:15" ht="18.75" customHeight="1">
      <c r="A80" s="16" t="s">
        <v>86</v>
      </c>
      <c r="B80" s="56">
        <f>22163264.19/11195088</f>
        <v>1.9797311276159688</v>
      </c>
      <c r="C80" s="56">
        <f>13587894.69/7276644</f>
        <v>1.8673298693738487</v>
      </c>
      <c r="D80" s="56">
        <v>0</v>
      </c>
      <c r="E80" s="56">
        <v>0</v>
      </c>
      <c r="F80" s="50">
        <v>0</v>
      </c>
      <c r="G80" s="50">
        <v>0</v>
      </c>
      <c r="H80" s="56">
        <v>0</v>
      </c>
      <c r="I80" s="56">
        <v>0</v>
      </c>
      <c r="J80" s="56">
        <v>0</v>
      </c>
      <c r="K80" s="50">
        <v>0</v>
      </c>
      <c r="L80" s="56">
        <v>0</v>
      </c>
      <c r="M80" s="56">
        <v>0</v>
      </c>
      <c r="N80" s="42"/>
      <c r="O80"/>
    </row>
    <row r="81" spans="1:16" ht="18.75" customHeight="1">
      <c r="A81" s="16" t="s">
        <v>87</v>
      </c>
      <c r="B81" s="56">
        <v>0</v>
      </c>
      <c r="C81" s="56">
        <v>0</v>
      </c>
      <c r="D81" s="57">
        <f>(D$37+D$38+D$39)/D$7</f>
        <v>1.8155461520620655</v>
      </c>
      <c r="E81" s="56">
        <v>0</v>
      </c>
      <c r="F81" s="50">
        <v>0</v>
      </c>
      <c r="G81" s="50">
        <v>0</v>
      </c>
      <c r="H81" s="56">
        <v>0</v>
      </c>
      <c r="I81" s="56">
        <v>0</v>
      </c>
      <c r="J81" s="56">
        <v>0</v>
      </c>
      <c r="K81" s="50">
        <v>0</v>
      </c>
      <c r="L81" s="56">
        <v>0</v>
      </c>
      <c r="M81" s="56">
        <v>0</v>
      </c>
      <c r="N81" s="36"/>
      <c r="P81"/>
    </row>
    <row r="82" spans="1:17" ht="18.75" customHeight="1">
      <c r="A82" s="16" t="s">
        <v>88</v>
      </c>
      <c r="B82" s="56">
        <v>0</v>
      </c>
      <c r="C82" s="56">
        <v>0</v>
      </c>
      <c r="D82" s="56">
        <v>0</v>
      </c>
      <c r="E82" s="57">
        <f>(E$37+E$38+E$39)/E$7</f>
        <v>2.5257298437934965</v>
      </c>
      <c r="F82" s="50">
        <v>0</v>
      </c>
      <c r="G82" s="50">
        <v>0</v>
      </c>
      <c r="H82" s="56">
        <v>0</v>
      </c>
      <c r="I82" s="56">
        <v>0</v>
      </c>
      <c r="J82" s="56">
        <v>0</v>
      </c>
      <c r="K82" s="50">
        <v>0</v>
      </c>
      <c r="L82" s="56">
        <v>0</v>
      </c>
      <c r="M82" s="56">
        <v>0</v>
      </c>
      <c r="N82" s="42"/>
      <c r="Q82"/>
    </row>
    <row r="83" spans="1:18" ht="18.75" customHeight="1">
      <c r="A83" s="16" t="s">
        <v>89</v>
      </c>
      <c r="B83" s="56">
        <v>0</v>
      </c>
      <c r="C83" s="56">
        <v>0</v>
      </c>
      <c r="D83" s="56">
        <v>0</v>
      </c>
      <c r="E83" s="56">
        <v>0</v>
      </c>
      <c r="F83" s="56">
        <f>(F$37+F$38+F$39)/F$7</f>
        <v>2.1201146026992324</v>
      </c>
      <c r="G83" s="50">
        <v>0</v>
      </c>
      <c r="H83" s="56">
        <v>0</v>
      </c>
      <c r="I83" s="56">
        <v>0</v>
      </c>
      <c r="J83" s="56">
        <v>0</v>
      </c>
      <c r="K83" s="50">
        <v>0</v>
      </c>
      <c r="L83" s="56">
        <v>0</v>
      </c>
      <c r="M83" s="56">
        <v>0</v>
      </c>
      <c r="N83" s="36"/>
      <c r="R83"/>
    </row>
    <row r="84" spans="1:19" ht="18.75" customHeight="1">
      <c r="A84" s="16" t="s">
        <v>90</v>
      </c>
      <c r="B84" s="56">
        <v>0</v>
      </c>
      <c r="C84" s="56">
        <v>0</v>
      </c>
      <c r="D84" s="56">
        <v>0</v>
      </c>
      <c r="E84" s="56">
        <v>0</v>
      </c>
      <c r="F84" s="50">
        <v>0</v>
      </c>
      <c r="G84" s="56">
        <f>(G$37+G$38+G$39)/G$7</f>
        <v>1.681285411600329</v>
      </c>
      <c r="H84" s="56">
        <v>0</v>
      </c>
      <c r="I84" s="56">
        <v>0</v>
      </c>
      <c r="J84" s="56">
        <v>0</v>
      </c>
      <c r="K84" s="50">
        <v>0</v>
      </c>
      <c r="L84" s="56">
        <v>0</v>
      </c>
      <c r="M84" s="56">
        <v>0</v>
      </c>
      <c r="N84" s="42"/>
      <c r="S84"/>
    </row>
    <row r="85" spans="1:20" ht="18.75" customHeight="1">
      <c r="A85" s="16" t="s">
        <v>91</v>
      </c>
      <c r="B85" s="56">
        <v>0</v>
      </c>
      <c r="C85" s="56">
        <v>0</v>
      </c>
      <c r="D85" s="56">
        <v>0</v>
      </c>
      <c r="E85" s="56">
        <v>0</v>
      </c>
      <c r="F85" s="50">
        <v>0</v>
      </c>
      <c r="G85" s="50">
        <v>0</v>
      </c>
      <c r="H85" s="56">
        <f>18888917.18/9549707</f>
        <v>1.9779577718981325</v>
      </c>
      <c r="I85" s="56">
        <v>0</v>
      </c>
      <c r="J85" s="56">
        <v>0</v>
      </c>
      <c r="K85" s="50">
        <v>0</v>
      </c>
      <c r="L85" s="56">
        <v>0</v>
      </c>
      <c r="M85" s="56">
        <v>0</v>
      </c>
      <c r="N85" s="42"/>
      <c r="T85"/>
    </row>
    <row r="86" spans="1:20" ht="18.75" customHeight="1">
      <c r="A86" s="16" t="s">
        <v>92</v>
      </c>
      <c r="B86" s="56">
        <v>0</v>
      </c>
      <c r="C86" s="56">
        <v>0</v>
      </c>
      <c r="D86" s="56">
        <v>0</v>
      </c>
      <c r="E86" s="56">
        <v>0</v>
      </c>
      <c r="F86" s="50">
        <v>0</v>
      </c>
      <c r="G86" s="50">
        <v>0</v>
      </c>
      <c r="H86" s="56">
        <f>5487585.73/2837246</f>
        <v>1.9341240519856229</v>
      </c>
      <c r="I86" s="56">
        <v>0</v>
      </c>
      <c r="J86" s="56">
        <v>0</v>
      </c>
      <c r="K86" s="50">
        <v>0</v>
      </c>
      <c r="L86" s="56">
        <v>0</v>
      </c>
      <c r="M86" s="56">
        <v>0</v>
      </c>
      <c r="N86" s="42"/>
      <c r="T86"/>
    </row>
    <row r="87" spans="1:21" ht="18.75" customHeight="1">
      <c r="A87" s="16" t="s">
        <v>93</v>
      </c>
      <c r="B87" s="56">
        <v>0</v>
      </c>
      <c r="C87" s="56">
        <v>0</v>
      </c>
      <c r="D87" s="56">
        <v>0</v>
      </c>
      <c r="E87" s="56">
        <v>0</v>
      </c>
      <c r="F87" s="50">
        <v>0</v>
      </c>
      <c r="G87" s="50">
        <v>0</v>
      </c>
      <c r="H87" s="56">
        <v>0</v>
      </c>
      <c r="I87" s="56">
        <f>(I$37+I$38+I$39)/I$7</f>
        <v>1.9207709492492986</v>
      </c>
      <c r="J87" s="56">
        <v>0</v>
      </c>
      <c r="K87" s="50">
        <v>0</v>
      </c>
      <c r="L87" s="56">
        <v>0</v>
      </c>
      <c r="M87" s="56">
        <v>0</v>
      </c>
      <c r="N87" s="36"/>
      <c r="U87"/>
    </row>
    <row r="88" spans="1:22" ht="18.75" customHeight="1">
      <c r="A88" s="16" t="s">
        <v>94</v>
      </c>
      <c r="B88" s="56">
        <v>0</v>
      </c>
      <c r="C88" s="56">
        <v>0</v>
      </c>
      <c r="D88" s="56">
        <v>0</v>
      </c>
      <c r="E88" s="56">
        <v>0</v>
      </c>
      <c r="F88" s="50">
        <v>0</v>
      </c>
      <c r="G88" s="50">
        <v>0</v>
      </c>
      <c r="H88" s="56">
        <v>0</v>
      </c>
      <c r="I88" s="56">
        <v>0</v>
      </c>
      <c r="J88" s="56">
        <f>(J$37+J$38+J$39)/J$7</f>
        <v>2.1634280877065666</v>
      </c>
      <c r="K88" s="50">
        <v>0</v>
      </c>
      <c r="L88" s="56">
        <v>0</v>
      </c>
      <c r="M88" s="56">
        <v>0</v>
      </c>
      <c r="N88" s="42"/>
      <c r="V88"/>
    </row>
    <row r="89" spans="1:23" ht="18.75" customHeight="1">
      <c r="A89" s="16" t="s">
        <v>95</v>
      </c>
      <c r="B89" s="56">
        <v>0</v>
      </c>
      <c r="C89" s="56">
        <v>0</v>
      </c>
      <c r="D89" s="56">
        <v>0</v>
      </c>
      <c r="E89" s="56">
        <v>0</v>
      </c>
      <c r="F89" s="50">
        <v>0</v>
      </c>
      <c r="G89" s="50">
        <v>0</v>
      </c>
      <c r="H89" s="56">
        <v>0</v>
      </c>
      <c r="I89" s="56">
        <v>0</v>
      </c>
      <c r="J89" s="56">
        <v>0</v>
      </c>
      <c r="K89" s="57">
        <f>(K$37+K$38+K$39)/K$7</f>
        <v>2.068443157965518</v>
      </c>
      <c r="L89" s="56">
        <v>0</v>
      </c>
      <c r="M89" s="56">
        <v>0</v>
      </c>
      <c r="N89" s="36"/>
      <c r="W89"/>
    </row>
    <row r="90" spans="1:24" ht="18.75" customHeight="1">
      <c r="A90" s="16" t="s">
        <v>96</v>
      </c>
      <c r="B90" s="56">
        <v>0</v>
      </c>
      <c r="C90" s="56">
        <v>0</v>
      </c>
      <c r="D90" s="56">
        <v>0</v>
      </c>
      <c r="E90" s="56">
        <v>0</v>
      </c>
      <c r="F90" s="50">
        <v>0</v>
      </c>
      <c r="G90" s="50">
        <v>0</v>
      </c>
      <c r="H90" s="56">
        <v>0</v>
      </c>
      <c r="I90" s="56">
        <v>0</v>
      </c>
      <c r="J90" s="56">
        <v>0</v>
      </c>
      <c r="K90" s="56">
        <v>0</v>
      </c>
      <c r="L90" s="56">
        <f>(L$37+L$38+L$39)/L$7</f>
        <v>2.4563339317524298</v>
      </c>
      <c r="M90" s="56">
        <v>0</v>
      </c>
      <c r="N90" s="58"/>
      <c r="X90"/>
    </row>
    <row r="91" spans="1:25" ht="18.75" customHeight="1">
      <c r="A91" s="43" t="s">
        <v>97</v>
      </c>
      <c r="B91" s="59">
        <v>0</v>
      </c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60">
        <f>(M$37+M$38+M$39)/M$7</f>
        <v>2.406452589558909</v>
      </c>
      <c r="N91" s="61"/>
      <c r="Y91"/>
    </row>
    <row r="92" spans="1:13" ht="106.5" customHeight="1">
      <c r="A92" s="62" t="s">
        <v>103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</row>
  </sheetData>
  <sheetProtection/>
  <mergeCells count="7">
    <mergeCell ref="A92:M92"/>
    <mergeCell ref="A1:N1"/>
    <mergeCell ref="A2:N2"/>
    <mergeCell ref="A4:A6"/>
    <mergeCell ref="B4:M4"/>
    <mergeCell ref="N4:N6"/>
    <mergeCell ref="A76:N7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2016-12-13T13:05:55Z</dcterms:created>
  <dcterms:modified xsi:type="dcterms:W3CDTF">2016-12-15T14:08:46Z</dcterms:modified>
  <cp:category/>
  <cp:version/>
  <cp:contentType/>
  <cp:contentStatus/>
</cp:coreProperties>
</file>