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<sst xmlns="http://schemas.openxmlformats.org/spreadsheetml/2006/main" count="105" uniqueCount="103">
  <si>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</si>
  <si>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</si>
  <si>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</si>
  <si>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</si>
  <si>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</si>
  <si>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</si>
  <si>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</si>
  <si>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</si>
  <si>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</si>
  <si>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</si>
  <si>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</si>
  <si>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</si>
  <si>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</si>
  <si>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</si>
  <si>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</si>
  <si>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</si>
  <si>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</si>
  <si>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</si>
  <si>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</si>
  <si>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</si>
  <si>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</si>
  <si>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</si>
  <si>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</si>
  <si>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</si>
  <si>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</si>
  <si>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</si>
  <si>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</si>
  <si>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</si>
  <si>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</si>
  <si>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</si>
  <si>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</si>
  <si>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</si>
  <si>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</si>
  <si>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</si>
  <si>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</si>
  <si>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</si>
  <si>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</si>
  <si>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</si>
  <si>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</si>
  <si>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</si>
  <si>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</si>
  <si>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</si>
  <si>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</si>
  <si>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</si>
  <si>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</si>
  <si>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</si>
  <si>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</si>
  <si>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</si>
  <si>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</si>
  <si>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</si>
  <si>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</si>
  <si>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</si>
  <si>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</si>
  <si>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</si>
  <si>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</si>
  <si>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</si>
  <si>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</si>
  <si>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</si>
  <si>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</si>
  <si>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</si>
  <si>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</si>
  <si>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</si>
  <si>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</si>
  <si>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</si>
  <si>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</si>
  <si>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</si>
  <si>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</si>
  <si>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</si>
  <si>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</si>
  <si>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</si>
  <si>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</si>
  <si>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</si>
  <si>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</si>
  <si>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</si>
  <si>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</si>
  <si>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</si>
  <si>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</si>
  <si>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</si>
  <si>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</si>
  <si>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</si>
  <si>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</si>
  <si>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</si>
  <si>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</si>
  <si>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</si>
  <si>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</si>
  <si>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</si>
  <si>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</si>
  <si>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</si>
  <si>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</si>
  <si>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</si>
  <si>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</si>
  <si>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</si>
  <si>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</si>
  <si>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</si>
  <si>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</si>
  <si>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</si>
  <si>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</si>
  <si>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</si>
  <si>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</si>
  <si>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</si>
  <si>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</si>
  <si>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</si>
  <si>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11/11/16 - VENCIMENTO 25/11/16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</si>
</sst>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541723</v>
      </c>
      <c r="C7" s="10">
        <f>C8+C20+C24</f>
        <v>400931</v>
      </c>
      <c r="D7" s="10">
        <f>D8+D20+D24</f>
        <v>405403</v>
      </c>
      <c r="E7" s="10">
        <f>E8+E20+E24</f>
        <v>63701</v>
      </c>
      <c r="F7" s="10">
        <f aca="true" t="shared" si="0" ref="F7:M7">F8+F20+F24</f>
        <v>348173</v>
      </c>
      <c r="G7" s="10">
        <f t="shared" si="0"/>
        <v>551735</v>
      </c>
      <c r="H7" s="10">
        <f t="shared" si="0"/>
        <v>502813</v>
      </c>
      <c r="I7" s="10">
        <f t="shared" si="0"/>
        <v>441874</v>
      </c>
      <c r="J7" s="10">
        <f t="shared" si="0"/>
        <v>324142</v>
      </c>
      <c r="K7" s="10">
        <f t="shared" si="0"/>
        <v>388303</v>
      </c>
      <c r="L7" s="10">
        <f t="shared" si="0"/>
        <v>159399</v>
      </c>
      <c r="M7" s="10">
        <f t="shared" si="0"/>
        <v>93323</v>
      </c>
      <c r="N7" s="10">
        <f>+N8+N20+N24</f>
        <v>4221520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233967</v>
      </c>
      <c r="C8" s="12">
        <f>+C9+C12+C16</f>
        <v>184760</v>
      </c>
      <c r="D8" s="12">
        <f>+D9+D12+D16</f>
        <v>201641</v>
      </c>
      <c r="E8" s="12">
        <f>+E9+E12+E16</f>
        <v>28820</v>
      </c>
      <c r="F8" s="12">
        <f aca="true" t="shared" si="1" ref="F8:M8">+F9+F12+F16</f>
        <v>156521</v>
      </c>
      <c r="G8" s="12">
        <f t="shared" si="1"/>
        <v>260077</v>
      </c>
      <c r="H8" s="12">
        <f t="shared" si="1"/>
        <v>233592</v>
      </c>
      <c r="I8" s="12">
        <f t="shared" si="1"/>
        <v>212541</v>
      </c>
      <c r="J8" s="12">
        <f t="shared" si="1"/>
        <v>154599</v>
      </c>
      <c r="K8" s="12">
        <f t="shared" si="1"/>
        <v>177176</v>
      </c>
      <c r="L8" s="12">
        <f t="shared" si="1"/>
        <v>81846</v>
      </c>
      <c r="M8" s="12">
        <f t="shared" si="1"/>
        <v>49731</v>
      </c>
      <c r="N8" s="12">
        <f>SUM(B8:M8)</f>
        <v>1975271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20819</v>
      </c>
      <c r="C9" s="14">
        <v>21644</v>
      </c>
      <c r="D9" s="14">
        <v>14747</v>
      </c>
      <c r="E9" s="14">
        <v>1566</v>
      </c>
      <c r="F9" s="14">
        <v>12057</v>
      </c>
      <c r="G9" s="14">
        <v>23334</v>
      </c>
      <c r="H9" s="14">
        <v>28644</v>
      </c>
      <c r="I9" s="14">
        <v>13488</v>
      </c>
      <c r="J9" s="14">
        <v>17385</v>
      </c>
      <c r="K9" s="14">
        <v>13752</v>
      </c>
      <c r="L9" s="14">
        <v>9149</v>
      </c>
      <c r="M9" s="14">
        <v>5836</v>
      </c>
      <c r="N9" s="12">
        <f aca="true" t="shared" si="2" ref="N9:N19">SUM(B9:M9)</f>
        <v>182421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20819</v>
      </c>
      <c r="C10" s="14">
        <f>+C9-C11</f>
        <v>21644</v>
      </c>
      <c r="D10" s="14">
        <f>+D9-D11</f>
        <v>14747</v>
      </c>
      <c r="E10" s="14">
        <f>+E9-E11</f>
        <v>1566</v>
      </c>
      <c r="F10" s="14">
        <f aca="true" t="shared" si="3" ref="F10:M10">+F9-F11</f>
        <v>12057</v>
      </c>
      <c r="G10" s="14">
        <f t="shared" si="3"/>
        <v>23334</v>
      </c>
      <c r="H10" s="14">
        <f t="shared" si="3"/>
        <v>28644</v>
      </c>
      <c r="I10" s="14">
        <f t="shared" si="3"/>
        <v>13488</v>
      </c>
      <c r="J10" s="14">
        <f t="shared" si="3"/>
        <v>17385</v>
      </c>
      <c r="K10" s="14">
        <f t="shared" si="3"/>
        <v>13752</v>
      </c>
      <c r="L10" s="14">
        <f t="shared" si="3"/>
        <v>9149</v>
      </c>
      <c r="M10" s="14">
        <f t="shared" si="3"/>
        <v>5836</v>
      </c>
      <c r="N10" s="12">
        <f t="shared" si="2"/>
        <v>182421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176993</v>
      </c>
      <c r="C12" s="14">
        <f>C13+C14+C15</f>
        <v>137597</v>
      </c>
      <c r="D12" s="14">
        <f>D13+D14+D15</f>
        <v>159714</v>
      </c>
      <c r="E12" s="14">
        <f>E13+E14+E15</f>
        <v>23240</v>
      </c>
      <c r="F12" s="14">
        <f aca="true" t="shared" si="4" ref="F12:M12">F13+F14+F15</f>
        <v>121520</v>
      </c>
      <c r="G12" s="14">
        <f t="shared" si="4"/>
        <v>198837</v>
      </c>
      <c r="H12" s="14">
        <f t="shared" si="4"/>
        <v>172558</v>
      </c>
      <c r="I12" s="14">
        <f t="shared" si="4"/>
        <v>165766</v>
      </c>
      <c r="J12" s="14">
        <f t="shared" si="4"/>
        <v>113983</v>
      </c>
      <c r="K12" s="14">
        <f t="shared" si="4"/>
        <v>132033</v>
      </c>
      <c r="L12" s="14">
        <f t="shared" si="4"/>
        <v>61732</v>
      </c>
      <c r="M12" s="14">
        <f t="shared" si="4"/>
        <v>37781</v>
      </c>
      <c r="N12" s="12">
        <f t="shared" si="2"/>
        <v>1501754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85200</v>
      </c>
      <c r="C13" s="14">
        <v>68013</v>
      </c>
      <c r="D13" s="14">
        <v>76759</v>
      </c>
      <c r="E13" s="14">
        <v>11444</v>
      </c>
      <c r="F13" s="14">
        <v>57728</v>
      </c>
      <c r="G13" s="14">
        <v>96433</v>
      </c>
      <c r="H13" s="14">
        <v>88134</v>
      </c>
      <c r="I13" s="14">
        <v>82881</v>
      </c>
      <c r="J13" s="14">
        <v>54944</v>
      </c>
      <c r="K13" s="14">
        <v>63086</v>
      </c>
      <c r="L13" s="14">
        <v>29654</v>
      </c>
      <c r="M13" s="14">
        <v>17574</v>
      </c>
      <c r="N13" s="12">
        <f t="shared" si="2"/>
        <v>731850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86548</v>
      </c>
      <c r="C14" s="14">
        <v>63120</v>
      </c>
      <c r="D14" s="14">
        <v>79436</v>
      </c>
      <c r="E14" s="14">
        <v>10972</v>
      </c>
      <c r="F14" s="14">
        <v>59433</v>
      </c>
      <c r="G14" s="14">
        <v>93207</v>
      </c>
      <c r="H14" s="14">
        <v>78149</v>
      </c>
      <c r="I14" s="14">
        <v>79722</v>
      </c>
      <c r="J14" s="14">
        <v>55281</v>
      </c>
      <c r="K14" s="14">
        <v>65418</v>
      </c>
      <c r="L14" s="14">
        <v>30018</v>
      </c>
      <c r="M14" s="14">
        <v>19308</v>
      </c>
      <c r="N14" s="12">
        <f t="shared" si="2"/>
        <v>720612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5245</v>
      </c>
      <c r="C15" s="14">
        <v>6464</v>
      </c>
      <c r="D15" s="14">
        <v>3519</v>
      </c>
      <c r="E15" s="14">
        <v>824</v>
      </c>
      <c r="F15" s="14">
        <v>4359</v>
      </c>
      <c r="G15" s="14">
        <v>9197</v>
      </c>
      <c r="H15" s="14">
        <v>6275</v>
      </c>
      <c r="I15" s="14">
        <v>3163</v>
      </c>
      <c r="J15" s="14">
        <v>3758</v>
      </c>
      <c r="K15" s="14">
        <v>3529</v>
      </c>
      <c r="L15" s="14">
        <v>2060</v>
      </c>
      <c r="M15" s="14">
        <v>899</v>
      </c>
      <c r="N15" s="12">
        <f t="shared" si="2"/>
        <v>49292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36155</v>
      </c>
      <c r="C16" s="14">
        <f>C17+C18+C19</f>
        <v>25519</v>
      </c>
      <c r="D16" s="14">
        <f>D17+D18+D19</f>
        <v>27180</v>
      </c>
      <c r="E16" s="14">
        <f>E17+E18+E19</f>
        <v>4014</v>
      </c>
      <c r="F16" s="14">
        <f aca="true" t="shared" si="5" ref="F16:M16">F17+F18+F19</f>
        <v>22944</v>
      </c>
      <c r="G16" s="14">
        <f t="shared" si="5"/>
        <v>37906</v>
      </c>
      <c r="H16" s="14">
        <f t="shared" si="5"/>
        <v>32390</v>
      </c>
      <c r="I16" s="14">
        <f t="shared" si="5"/>
        <v>33287</v>
      </c>
      <c r="J16" s="14">
        <f t="shared" si="5"/>
        <v>23231</v>
      </c>
      <c r="K16" s="14">
        <f t="shared" si="5"/>
        <v>31391</v>
      </c>
      <c r="L16" s="14">
        <f t="shared" si="5"/>
        <v>10965</v>
      </c>
      <c r="M16" s="14">
        <f t="shared" si="5"/>
        <v>6114</v>
      </c>
      <c r="N16" s="12">
        <f t="shared" si="2"/>
        <v>291096</v>
      </c>
    </row>
    <row r="17" spans="1:25" ht="18.75" customHeight="1">
      <c r="A17" s="15" t="s">
        <v>16</v>
      </c>
      <c r="B17" s="14">
        <v>19005</v>
      </c>
      <c r="C17" s="14">
        <v>14072</v>
      </c>
      <c r="D17" s="14">
        <v>12718</v>
      </c>
      <c r="E17" s="14">
        <v>2111</v>
      </c>
      <c r="F17" s="14">
        <v>11876</v>
      </c>
      <c r="G17" s="14">
        <v>20074</v>
      </c>
      <c r="H17" s="14">
        <v>17406</v>
      </c>
      <c r="I17" s="14">
        <v>18072</v>
      </c>
      <c r="J17" s="14">
        <v>12152</v>
      </c>
      <c r="K17" s="14">
        <v>16876</v>
      </c>
      <c r="L17" s="14">
        <v>6016</v>
      </c>
      <c r="M17" s="14">
        <v>3180</v>
      </c>
      <c r="N17" s="12">
        <f t="shared" si="2"/>
        <v>153558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15974</v>
      </c>
      <c r="C18" s="14">
        <v>10075</v>
      </c>
      <c r="D18" s="14">
        <v>13663</v>
      </c>
      <c r="E18" s="14">
        <v>1764</v>
      </c>
      <c r="F18" s="14">
        <v>9978</v>
      </c>
      <c r="G18" s="14">
        <v>15836</v>
      </c>
      <c r="H18" s="14">
        <v>13652</v>
      </c>
      <c r="I18" s="14">
        <v>14575</v>
      </c>
      <c r="J18" s="14">
        <v>10328</v>
      </c>
      <c r="K18" s="14">
        <v>13865</v>
      </c>
      <c r="L18" s="14">
        <v>4629</v>
      </c>
      <c r="M18" s="14">
        <v>2738</v>
      </c>
      <c r="N18" s="12">
        <f t="shared" si="2"/>
        <v>127077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1176</v>
      </c>
      <c r="C19" s="14">
        <v>1372</v>
      </c>
      <c r="D19" s="14">
        <v>799</v>
      </c>
      <c r="E19" s="14">
        <v>139</v>
      </c>
      <c r="F19" s="14">
        <v>1090</v>
      </c>
      <c r="G19" s="14">
        <v>1996</v>
      </c>
      <c r="H19" s="14">
        <v>1332</v>
      </c>
      <c r="I19" s="14">
        <v>640</v>
      </c>
      <c r="J19" s="14">
        <v>751</v>
      </c>
      <c r="K19" s="14">
        <v>650</v>
      </c>
      <c r="L19" s="14">
        <v>320</v>
      </c>
      <c r="M19" s="14">
        <v>196</v>
      </c>
      <c r="N19" s="12">
        <f t="shared" si="2"/>
        <v>10461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127789</v>
      </c>
      <c r="C20" s="18">
        <f>C21+C22+C23</f>
        <v>80886</v>
      </c>
      <c r="D20" s="18">
        <f>D21+D22+D23</f>
        <v>75321</v>
      </c>
      <c r="E20" s="18">
        <f>E21+E22+E23</f>
        <v>11650</v>
      </c>
      <c r="F20" s="18">
        <f aca="true" t="shared" si="6" ref="F20:M20">F21+F22+F23</f>
        <v>64756</v>
      </c>
      <c r="G20" s="18">
        <f t="shared" si="6"/>
        <v>104780</v>
      </c>
      <c r="H20" s="18">
        <f t="shared" si="6"/>
        <v>110067</v>
      </c>
      <c r="I20" s="18">
        <f t="shared" si="6"/>
        <v>100058</v>
      </c>
      <c r="J20" s="18">
        <f t="shared" si="6"/>
        <v>68602</v>
      </c>
      <c r="K20" s="18">
        <f t="shared" si="6"/>
        <v>101017</v>
      </c>
      <c r="L20" s="18">
        <f t="shared" si="6"/>
        <v>40373</v>
      </c>
      <c r="M20" s="18">
        <f t="shared" si="6"/>
        <v>22674</v>
      </c>
      <c r="N20" s="12">
        <f aca="true" t="shared" si="7" ref="N20:N26">SUM(B20:M20)</f>
        <v>907973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67627</v>
      </c>
      <c r="C21" s="14">
        <v>45801</v>
      </c>
      <c r="D21" s="14">
        <v>41539</v>
      </c>
      <c r="E21" s="14">
        <v>6648</v>
      </c>
      <c r="F21" s="14">
        <v>34995</v>
      </c>
      <c r="G21" s="14">
        <v>58211</v>
      </c>
      <c r="H21" s="14">
        <v>63155</v>
      </c>
      <c r="I21" s="14">
        <v>56326</v>
      </c>
      <c r="J21" s="14">
        <v>37284</v>
      </c>
      <c r="K21" s="14">
        <v>53608</v>
      </c>
      <c r="L21" s="14">
        <v>21550</v>
      </c>
      <c r="M21" s="14">
        <v>11800</v>
      </c>
      <c r="N21" s="12">
        <f t="shared" si="7"/>
        <v>498544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57455</v>
      </c>
      <c r="C22" s="14">
        <v>32471</v>
      </c>
      <c r="D22" s="14">
        <v>32420</v>
      </c>
      <c r="E22" s="14">
        <v>4675</v>
      </c>
      <c r="F22" s="14">
        <v>28142</v>
      </c>
      <c r="G22" s="14">
        <v>43274</v>
      </c>
      <c r="H22" s="14">
        <v>44444</v>
      </c>
      <c r="I22" s="14">
        <v>42166</v>
      </c>
      <c r="J22" s="14">
        <v>29810</v>
      </c>
      <c r="K22" s="14">
        <v>45465</v>
      </c>
      <c r="L22" s="14">
        <v>17866</v>
      </c>
      <c r="M22" s="14">
        <v>10447</v>
      </c>
      <c r="N22" s="12">
        <f t="shared" si="7"/>
        <v>388635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2707</v>
      </c>
      <c r="C23" s="14">
        <v>2614</v>
      </c>
      <c r="D23" s="14">
        <v>1362</v>
      </c>
      <c r="E23" s="14">
        <v>327</v>
      </c>
      <c r="F23" s="14">
        <v>1619</v>
      </c>
      <c r="G23" s="14">
        <v>3295</v>
      </c>
      <c r="H23" s="14">
        <v>2468</v>
      </c>
      <c r="I23" s="14">
        <v>1566</v>
      </c>
      <c r="J23" s="14">
        <v>1508</v>
      </c>
      <c r="K23" s="14">
        <v>1944</v>
      </c>
      <c r="L23" s="14">
        <v>957</v>
      </c>
      <c r="M23" s="14">
        <v>427</v>
      </c>
      <c r="N23" s="12">
        <f t="shared" si="7"/>
        <v>20794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179967</v>
      </c>
      <c r="C24" s="14">
        <f>C25+C26</f>
        <v>135285</v>
      </c>
      <c r="D24" s="14">
        <f>D25+D26</f>
        <v>128441</v>
      </c>
      <c r="E24" s="14">
        <f>E25+E26</f>
        <v>23231</v>
      </c>
      <c r="F24" s="14">
        <f aca="true" t="shared" si="8" ref="F24:M24">F25+F26</f>
        <v>126896</v>
      </c>
      <c r="G24" s="14">
        <f t="shared" si="8"/>
        <v>186878</v>
      </c>
      <c r="H24" s="14">
        <f t="shared" si="8"/>
        <v>159154</v>
      </c>
      <c r="I24" s="14">
        <f t="shared" si="8"/>
        <v>129275</v>
      </c>
      <c r="J24" s="14">
        <f t="shared" si="8"/>
        <v>100941</v>
      </c>
      <c r="K24" s="14">
        <f t="shared" si="8"/>
        <v>110110</v>
      </c>
      <c r="L24" s="14">
        <f t="shared" si="8"/>
        <v>37180</v>
      </c>
      <c r="M24" s="14">
        <f t="shared" si="8"/>
        <v>20918</v>
      </c>
      <c r="N24" s="12">
        <f t="shared" si="7"/>
        <v>1338276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75547</v>
      </c>
      <c r="C25" s="14">
        <v>62750</v>
      </c>
      <c r="D25" s="14">
        <v>60181</v>
      </c>
      <c r="E25" s="14">
        <v>11973</v>
      </c>
      <c r="F25" s="14">
        <v>58709</v>
      </c>
      <c r="G25" s="14">
        <v>90120</v>
      </c>
      <c r="H25" s="14">
        <v>79166</v>
      </c>
      <c r="I25" s="14">
        <v>54308</v>
      </c>
      <c r="J25" s="14">
        <v>48506</v>
      </c>
      <c r="K25" s="14">
        <v>47400</v>
      </c>
      <c r="L25" s="14">
        <v>16098</v>
      </c>
      <c r="M25" s="14">
        <v>7903</v>
      </c>
      <c r="N25" s="12">
        <f t="shared" si="7"/>
        <v>612661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104420</v>
      </c>
      <c r="C26" s="14">
        <v>72535</v>
      </c>
      <c r="D26" s="14">
        <v>68260</v>
      </c>
      <c r="E26" s="14">
        <v>11258</v>
      </c>
      <c r="F26" s="14">
        <v>68187</v>
      </c>
      <c r="G26" s="14">
        <v>96758</v>
      </c>
      <c r="H26" s="14">
        <v>79988</v>
      </c>
      <c r="I26" s="14">
        <v>74967</v>
      </c>
      <c r="J26" s="14">
        <v>52435</v>
      </c>
      <c r="K26" s="14">
        <v>62710</v>
      </c>
      <c r="L26" s="14">
        <v>21082</v>
      </c>
      <c r="M26" s="14">
        <v>13015</v>
      </c>
      <c r="N26" s="12">
        <f t="shared" si="7"/>
        <v>725615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1099165.66680758</v>
      </c>
      <c r="C36" s="61">
        <f aca="true" t="shared" si="11" ref="C36:M36">C37+C38+C39+C40</f>
        <v>786024.3878955</v>
      </c>
      <c r="D36" s="61">
        <f t="shared" si="11"/>
        <v>745762.3780201499</v>
      </c>
      <c r="E36" s="61">
        <f t="shared" si="11"/>
        <v>160779.0258984</v>
      </c>
      <c r="F36" s="61">
        <f t="shared" si="11"/>
        <v>737726.3204746501</v>
      </c>
      <c r="G36" s="61">
        <f t="shared" si="11"/>
        <v>927038.9790000002</v>
      </c>
      <c r="H36" s="61">
        <f t="shared" si="11"/>
        <v>988863.5717</v>
      </c>
      <c r="I36" s="61">
        <f t="shared" si="11"/>
        <v>848254.4627131999</v>
      </c>
      <c r="J36" s="61">
        <f t="shared" si="11"/>
        <v>700817.7990706001</v>
      </c>
      <c r="K36" s="61">
        <f t="shared" si="11"/>
        <v>802758.7237572799</v>
      </c>
      <c r="L36" s="61">
        <f t="shared" si="11"/>
        <v>391245.82341057</v>
      </c>
      <c r="M36" s="61">
        <f t="shared" si="11"/>
        <v>224412.27015488</v>
      </c>
      <c r="N36" s="61">
        <f>N37+N38+N39+N40</f>
        <v>8412849.40890281</v>
      </c>
    </row>
    <row r="37" spans="1:14" ht="18.75" customHeight="1">
      <c r="A37" s="58" t="s">
        <v>55</v>
      </c>
      <c r="B37" s="55">
        <f aca="true" t="shared" si="12" ref="B37:M37">B29*B7</f>
        <v>1099264.3116</v>
      </c>
      <c r="C37" s="55">
        <f t="shared" si="12"/>
        <v>785985.1324</v>
      </c>
      <c r="D37" s="55">
        <f t="shared" si="12"/>
        <v>735725.3644</v>
      </c>
      <c r="E37" s="55">
        <f t="shared" si="12"/>
        <v>160532.8901</v>
      </c>
      <c r="F37" s="55">
        <f t="shared" si="12"/>
        <v>737778.587</v>
      </c>
      <c r="G37" s="55">
        <f t="shared" si="12"/>
        <v>927190.6675000001</v>
      </c>
      <c r="H37" s="55">
        <f t="shared" si="12"/>
        <v>988781.7644999999</v>
      </c>
      <c r="I37" s="55">
        <f t="shared" si="12"/>
        <v>848221.3304</v>
      </c>
      <c r="J37" s="55">
        <f t="shared" si="12"/>
        <v>700762.5898000001</v>
      </c>
      <c r="K37" s="55">
        <f t="shared" si="12"/>
        <v>802583.4707</v>
      </c>
      <c r="L37" s="55">
        <f t="shared" si="12"/>
        <v>391149.2061</v>
      </c>
      <c r="M37" s="55">
        <f t="shared" si="12"/>
        <v>224376.4889</v>
      </c>
      <c r="N37" s="57">
        <f>SUM(B37:M37)</f>
        <v>8402351.8034</v>
      </c>
    </row>
    <row r="38" spans="1:14" ht="18.75" customHeight="1">
      <c r="A38" s="58" t="s">
        <v>56</v>
      </c>
      <c r="B38" s="55">
        <f aca="true" t="shared" si="13" ref="B38:M38">B30*B7</f>
        <v>-3355.72479242</v>
      </c>
      <c r="C38" s="55">
        <f t="shared" si="13"/>
        <v>-2353.2645045</v>
      </c>
      <c r="D38" s="55">
        <f t="shared" si="13"/>
        <v>-2249.96637985</v>
      </c>
      <c r="E38" s="55">
        <f t="shared" si="13"/>
        <v>-400.1442016</v>
      </c>
      <c r="F38" s="55">
        <f t="shared" si="13"/>
        <v>-2213.66652535</v>
      </c>
      <c r="G38" s="55">
        <f t="shared" si="13"/>
        <v>-2813.8485</v>
      </c>
      <c r="H38" s="55">
        <f t="shared" si="13"/>
        <v>-2815.7527999999998</v>
      </c>
      <c r="I38" s="55">
        <f t="shared" si="13"/>
        <v>-2513.4676868</v>
      </c>
      <c r="J38" s="55">
        <f t="shared" si="13"/>
        <v>-2063.3907294</v>
      </c>
      <c r="K38" s="55">
        <f t="shared" si="13"/>
        <v>-2426.98694272</v>
      </c>
      <c r="L38" s="55">
        <f t="shared" si="13"/>
        <v>-1174.5426894299999</v>
      </c>
      <c r="M38" s="55">
        <f t="shared" si="13"/>
        <v>-683.2587451200001</v>
      </c>
      <c r="N38" s="25">
        <f>SUM(B38:M38)</f>
        <v>-25064.01449719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-82164.62999999999</v>
      </c>
      <c r="C42" s="25">
        <f aca="true" t="shared" si="15" ref="C42:M42">+C43+C46+C54+C55</f>
        <v>-83581.3</v>
      </c>
      <c r="D42" s="25">
        <f t="shared" si="15"/>
        <v>-60358.6</v>
      </c>
      <c r="E42" s="25">
        <f t="shared" si="15"/>
        <v>-18311.82</v>
      </c>
      <c r="F42" s="25">
        <f t="shared" si="15"/>
        <v>-65130.35</v>
      </c>
      <c r="G42" s="25">
        <f t="shared" si="15"/>
        <v>-89029.2</v>
      </c>
      <c r="H42" s="25">
        <f t="shared" si="15"/>
        <v>-124653.06</v>
      </c>
      <c r="I42" s="25">
        <f t="shared" si="15"/>
        <v>-65545.1</v>
      </c>
      <c r="J42" s="25">
        <f t="shared" si="15"/>
        <v>-82423.03</v>
      </c>
      <c r="K42" s="25">
        <f t="shared" si="15"/>
        <v>-69283.59</v>
      </c>
      <c r="L42" s="25">
        <f t="shared" si="15"/>
        <v>-35846.2</v>
      </c>
      <c r="M42" s="25">
        <f t="shared" si="15"/>
        <v>-23256.8</v>
      </c>
      <c r="N42" s="25">
        <f>+N43+N46+N54+N55</f>
        <v>-799583.6799999999</v>
      </c>
    </row>
    <row r="43" spans="1:14" ht="18.75" customHeight="1">
      <c r="A43" s="17" t="s">
        <v>60</v>
      </c>
      <c r="B43" s="26">
        <f>B44+B45</f>
        <v>-79112.2</v>
      </c>
      <c r="C43" s="26">
        <f>C44+C45</f>
        <v>-82247.2</v>
      </c>
      <c r="D43" s="26">
        <f>D44+D45</f>
        <v>-56038.6</v>
      </c>
      <c r="E43" s="26">
        <f>E44+E45</f>
        <v>-5950.8</v>
      </c>
      <c r="F43" s="26">
        <f aca="true" t="shared" si="16" ref="F43:M43">F44+F45</f>
        <v>-45816.6</v>
      </c>
      <c r="G43" s="26">
        <f t="shared" si="16"/>
        <v>-88669.2</v>
      </c>
      <c r="H43" s="26">
        <f t="shared" si="16"/>
        <v>-108847.2</v>
      </c>
      <c r="I43" s="26">
        <f t="shared" si="16"/>
        <v>-51254.4</v>
      </c>
      <c r="J43" s="26">
        <f t="shared" si="16"/>
        <v>-66063</v>
      </c>
      <c r="K43" s="26">
        <f t="shared" si="16"/>
        <v>-52257.6</v>
      </c>
      <c r="L43" s="26">
        <f t="shared" si="16"/>
        <v>-34766.2</v>
      </c>
      <c r="M43" s="26">
        <f t="shared" si="16"/>
        <v>-22176.8</v>
      </c>
      <c r="N43" s="25">
        <f aca="true" t="shared" si="17" ref="N43:N55">SUM(B43:M43)</f>
        <v>-693199.7999999999</v>
      </c>
    </row>
    <row r="44" spans="1:25" ht="18.75" customHeight="1">
      <c r="A44" s="13" t="s">
        <v>61</v>
      </c>
      <c r="B44" s="20">
        <f>ROUND(-B9*$D$3,2)</f>
        <v>-79112.2</v>
      </c>
      <c r="C44" s="20">
        <f>ROUND(-C9*$D$3,2)</f>
        <v>-82247.2</v>
      </c>
      <c r="D44" s="20">
        <f>ROUND(-D9*$D$3,2)</f>
        <v>-56038.6</v>
      </c>
      <c r="E44" s="20">
        <f>ROUND(-E9*$D$3,2)</f>
        <v>-5950.8</v>
      </c>
      <c r="F44" s="20">
        <f aca="true" t="shared" si="18" ref="F44:M44">ROUND(-F9*$D$3,2)</f>
        <v>-45816.6</v>
      </c>
      <c r="G44" s="20">
        <f t="shared" si="18"/>
        <v>-88669.2</v>
      </c>
      <c r="H44" s="20">
        <f t="shared" si="18"/>
        <v>-108847.2</v>
      </c>
      <c r="I44" s="20">
        <f t="shared" si="18"/>
        <v>-51254.4</v>
      </c>
      <c r="J44" s="20">
        <f t="shared" si="18"/>
        <v>-66063</v>
      </c>
      <c r="K44" s="20">
        <f t="shared" si="18"/>
        <v>-52257.6</v>
      </c>
      <c r="L44" s="20">
        <f t="shared" si="18"/>
        <v>-34766.2</v>
      </c>
      <c r="M44" s="20">
        <f t="shared" si="18"/>
        <v>-22176.8</v>
      </c>
      <c r="N44" s="47">
        <f t="shared" si="17"/>
        <v>-693199.7999999999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-3052.43</v>
      </c>
      <c r="C46" s="26">
        <f aca="true" t="shared" si="20" ref="C46:M46">SUM(C47:C53)</f>
        <v>-1334.1</v>
      </c>
      <c r="D46" s="26">
        <f t="shared" si="20"/>
        <v>-4320</v>
      </c>
      <c r="E46" s="26">
        <f t="shared" si="20"/>
        <v>-12361.02</v>
      </c>
      <c r="F46" s="26">
        <f t="shared" si="20"/>
        <v>-19313.75</v>
      </c>
      <c r="G46" s="26">
        <f t="shared" si="20"/>
        <v>-360</v>
      </c>
      <c r="H46" s="26">
        <f t="shared" si="20"/>
        <v>-15805.86</v>
      </c>
      <c r="I46" s="26">
        <f t="shared" si="20"/>
        <v>-14290.7</v>
      </c>
      <c r="J46" s="26">
        <f t="shared" si="20"/>
        <v>-16360.03</v>
      </c>
      <c r="K46" s="26">
        <f t="shared" si="20"/>
        <v>-17025.99</v>
      </c>
      <c r="L46" s="26">
        <f t="shared" si="20"/>
        <v>-1080</v>
      </c>
      <c r="M46" s="26">
        <f t="shared" si="20"/>
        <v>-1080</v>
      </c>
      <c r="N46" s="26">
        <f>SUM(N47:N53)</f>
        <v>-106383.88</v>
      </c>
    </row>
    <row r="47" spans="1:25" ht="18.75" customHeight="1">
      <c r="A47" s="13" t="s">
        <v>64</v>
      </c>
      <c r="B47" s="24">
        <v>-3052.43</v>
      </c>
      <c r="C47" s="24">
        <v>-1334.1</v>
      </c>
      <c r="D47" s="24">
        <v>-4320</v>
      </c>
      <c r="E47" s="24">
        <v>-12361.02</v>
      </c>
      <c r="F47" s="24">
        <v>-19313.75</v>
      </c>
      <c r="G47" s="24">
        <v>-360</v>
      </c>
      <c r="H47" s="24">
        <v>-15805.86</v>
      </c>
      <c r="I47" s="24">
        <v>-14290.7</v>
      </c>
      <c r="J47" s="24">
        <v>-16360.03</v>
      </c>
      <c r="K47" s="24">
        <v>-17025.99</v>
      </c>
      <c r="L47" s="24">
        <v>-1080</v>
      </c>
      <c r="M47" s="24">
        <v>-1080</v>
      </c>
      <c r="N47" s="24">
        <f t="shared" si="17"/>
        <v>-106383.88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1017001.03680758</v>
      </c>
      <c r="C57" s="29">
        <f t="shared" si="21"/>
        <v>702443.0878955</v>
      </c>
      <c r="D57" s="29">
        <f t="shared" si="21"/>
        <v>685403.7780201499</v>
      </c>
      <c r="E57" s="29">
        <f t="shared" si="21"/>
        <v>142467.2058984</v>
      </c>
      <c r="F57" s="29">
        <f t="shared" si="21"/>
        <v>672595.9704746502</v>
      </c>
      <c r="G57" s="29">
        <f t="shared" si="21"/>
        <v>838009.7790000002</v>
      </c>
      <c r="H57" s="29">
        <f t="shared" si="21"/>
        <v>864210.5116999999</v>
      </c>
      <c r="I57" s="29">
        <f t="shared" si="21"/>
        <v>782709.3627131999</v>
      </c>
      <c r="J57" s="29">
        <f t="shared" si="21"/>
        <v>618394.7690706</v>
      </c>
      <c r="K57" s="29">
        <f t="shared" si="21"/>
        <v>733475.13375728</v>
      </c>
      <c r="L57" s="29">
        <f t="shared" si="21"/>
        <v>355399.62341056997</v>
      </c>
      <c r="M57" s="29">
        <f t="shared" si="21"/>
        <v>201155.47015488002</v>
      </c>
      <c r="N57" s="29">
        <f>SUM(B57:M57)</f>
        <v>7613265.728902809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1017001.04</v>
      </c>
      <c r="C60" s="36">
        <f aca="true" t="shared" si="22" ref="C60:M60">SUM(C61:C74)</f>
        <v>702443.0900000001</v>
      </c>
      <c r="D60" s="36">
        <f t="shared" si="22"/>
        <v>685403.77</v>
      </c>
      <c r="E60" s="36">
        <f t="shared" si="22"/>
        <v>142467.21</v>
      </c>
      <c r="F60" s="36">
        <f t="shared" si="22"/>
        <v>672595.97</v>
      </c>
      <c r="G60" s="36">
        <f t="shared" si="22"/>
        <v>838009.78</v>
      </c>
      <c r="H60" s="36">
        <f t="shared" si="22"/>
        <v>864210.51</v>
      </c>
      <c r="I60" s="36">
        <f t="shared" si="22"/>
        <v>782709.36</v>
      </c>
      <c r="J60" s="36">
        <f t="shared" si="22"/>
        <v>618394.77</v>
      </c>
      <c r="K60" s="36">
        <f t="shared" si="22"/>
        <v>733475.13</v>
      </c>
      <c r="L60" s="36">
        <f t="shared" si="22"/>
        <v>355399.63</v>
      </c>
      <c r="M60" s="36">
        <f t="shared" si="22"/>
        <v>201155.47</v>
      </c>
      <c r="N60" s="29">
        <f>SUM(N61:N74)</f>
        <v>7613265.7299999995</v>
      </c>
    </row>
    <row r="61" spans="1:15" ht="18.75" customHeight="1">
      <c r="A61" s="17" t="s">
        <v>75</v>
      </c>
      <c r="B61" s="36">
        <v>197717.99</v>
      </c>
      <c r="C61" s="36">
        <v>200948.26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398666.25</v>
      </c>
      <c r="O61"/>
    </row>
    <row r="62" spans="1:15" ht="18.75" customHeight="1">
      <c r="A62" s="17" t="s">
        <v>76</v>
      </c>
      <c r="B62" s="36">
        <v>819283.05</v>
      </c>
      <c r="C62" s="36">
        <v>501494.83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1320777.8800000001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685403.77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685403.77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142467.21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142467.21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672595.97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672595.97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838009.78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838009.78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675406.7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675406.7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188803.81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188803.81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782709.36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782709.36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618394.77</v>
      </c>
      <c r="K70" s="35">
        <v>0</v>
      </c>
      <c r="L70" s="35">
        <v>0</v>
      </c>
      <c r="M70" s="35">
        <v>0</v>
      </c>
      <c r="N70" s="29">
        <f t="shared" si="23"/>
        <v>618394.77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733475.13</v>
      </c>
      <c r="L71" s="35">
        <v>0</v>
      </c>
      <c r="M71" s="62"/>
      <c r="N71" s="26">
        <f t="shared" si="23"/>
        <v>733475.13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355399.63</v>
      </c>
      <c r="M72" s="35">
        <v>0</v>
      </c>
      <c r="N72" s="29">
        <f t="shared" si="23"/>
        <v>355399.63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201155.47</v>
      </c>
      <c r="N73" s="26">
        <f t="shared" si="23"/>
        <v>201155.47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2.2667941495809827</v>
      </c>
      <c r="C78" s="45">
        <v>2.2430122381587063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1.9785395911005286</v>
      </c>
      <c r="C79" s="45">
        <v>1.8659437070770621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1.8145815349668106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2.5239639236181537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2.1188498834621012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1.6802250700064345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1.9767402035051846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1.9328696097869285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1.9196749813593919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2.162070324335014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2.067351330680628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2.454506134985602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2.4046834130373007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2016-11-24T18:29:18Z</dcterms:modified>
  <cp:category/>
  <cp:version/>
  <cp:contentType/>
  <cp:contentStatus/>
</cp:coreProperties>
</file>