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<sst xmlns="http://schemas.openxmlformats.org/spreadsheetml/2006/main" count="106" uniqueCount="104">
  <si>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</si>
  <si>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</si>
  <si>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</si>
  <si>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</si>
  <si>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</si>
  <si>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</si>
  <si>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</si>
  <si>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</si>
  <si>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</si>
  <si>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</si>
  <si>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</si>
  <si>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</si>
  <si>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</si>
  <si>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</si>
  <si>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</si>
  <si>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</si>
  <si>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</si>
  <si>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</si>
  <si>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</si>
  <si>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</si>
  <si>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</si>
  <si>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</si>
  <si>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</si>
  <si>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</si>
  <si>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</si>
  <si>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</si>
  <si>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</si>
  <si>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</si>
  <si>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</si>
  <si>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</si>
  <si>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</si>
  <si>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</si>
  <si>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</si>
  <si>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</si>
  <si>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</si>
  <si>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</si>
  <si>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</si>
  <si>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</si>
  <si>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</si>
  <si>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</si>
  <si>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</si>
  <si>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</si>
  <si>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</si>
  <si>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</si>
  <si>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</si>
  <si>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</si>
  <si>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</si>
  <si>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</si>
  <si>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</si>
  <si>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</si>
  <si>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</si>
  <si>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</si>
  <si>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</si>
  <si>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</si>
  <si>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</si>
  <si>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</si>
  <si>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</si>
  <si>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</si>
  <si>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</si>
  <si>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</si>
  <si>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</si>
  <si>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</si>
  <si>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</si>
  <si>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</si>
  <si>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</si>
  <si>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</si>
  <si>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</si>
  <si>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</si>
  <si>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</si>
  <si>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</si>
  <si>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</si>
  <si>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</si>
  <si>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</si>
  <si>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</si>
  <si>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</si>
  <si>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</si>
  <si>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</si>
  <si>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</si>
  <si>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</si>
  <si>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</si>
  <si>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</si>
  <si>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</si>
  <si>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</si>
  <si>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</si>
  <si>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</si>
  <si>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</si>
  <si>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</si>
  <si>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</si>
  <si>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</si>
  <si>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</si>
  <si>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</si>
  <si>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</si>
  <si>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</si>
  <si>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</si>
  <si>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</si>
  <si>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</si>
  <si>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</si>
  <si>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</si>
  <si>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</si>
  <si>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</si>
  <si>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</si>
  <si>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</si>
  <si>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10/11/16 - VENCIMENTO 24/11/16</t>
  </si>
  <si>
    <t>5.2.8. Aquisição de validador (Prodata)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</si>
</sst>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69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554924</v>
      </c>
      <c r="C7" s="10">
        <f>C8+C20+C24</f>
        <v>403646</v>
      </c>
      <c r="D7" s="10">
        <f>D8+D20+D24</f>
        <v>407213</v>
      </c>
      <c r="E7" s="10">
        <f>E8+E20+E24</f>
        <v>64512</v>
      </c>
      <c r="F7" s="10">
        <f aca="true" t="shared" si="0" ref="F7:M7">F8+F20+F24</f>
        <v>347542</v>
      </c>
      <c r="G7" s="10">
        <f t="shared" si="0"/>
        <v>552343</v>
      </c>
      <c r="H7" s="10">
        <f t="shared" si="0"/>
        <v>509875</v>
      </c>
      <c r="I7" s="10">
        <f t="shared" si="0"/>
        <v>443722</v>
      </c>
      <c r="J7" s="10">
        <f t="shared" si="0"/>
        <v>326967</v>
      </c>
      <c r="K7" s="10">
        <f t="shared" si="0"/>
        <v>394641</v>
      </c>
      <c r="L7" s="10">
        <f t="shared" si="0"/>
        <v>162838</v>
      </c>
      <c r="M7" s="10">
        <f t="shared" si="0"/>
        <v>96167</v>
      </c>
      <c r="N7" s="10">
        <f>+N8+N20+N24</f>
        <v>4264390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233593</v>
      </c>
      <c r="C8" s="12">
        <f>+C9+C12+C16</f>
        <v>182711</v>
      </c>
      <c r="D8" s="12">
        <f>+D9+D12+D16</f>
        <v>199649</v>
      </c>
      <c r="E8" s="12">
        <f>+E9+E12+E16</f>
        <v>28577</v>
      </c>
      <c r="F8" s="12">
        <f aca="true" t="shared" si="1" ref="F8:M8">+F9+F12+F16</f>
        <v>153527</v>
      </c>
      <c r="G8" s="12">
        <f t="shared" si="1"/>
        <v>255707</v>
      </c>
      <c r="H8" s="12">
        <f t="shared" si="1"/>
        <v>233516</v>
      </c>
      <c r="I8" s="12">
        <f t="shared" si="1"/>
        <v>209104</v>
      </c>
      <c r="J8" s="12">
        <f t="shared" si="1"/>
        <v>154131</v>
      </c>
      <c r="K8" s="12">
        <f t="shared" si="1"/>
        <v>175887</v>
      </c>
      <c r="L8" s="12">
        <f t="shared" si="1"/>
        <v>82788</v>
      </c>
      <c r="M8" s="12">
        <f t="shared" si="1"/>
        <v>50422</v>
      </c>
      <c r="N8" s="12">
        <f>SUM(B8:M8)</f>
        <v>1959612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19888</v>
      </c>
      <c r="C9" s="14">
        <v>20495</v>
      </c>
      <c r="D9" s="14">
        <v>14239</v>
      </c>
      <c r="E9" s="14">
        <v>1648</v>
      </c>
      <c r="F9" s="14">
        <v>11436</v>
      </c>
      <c r="G9" s="14">
        <v>22018</v>
      </c>
      <c r="H9" s="14">
        <v>26949</v>
      </c>
      <c r="I9" s="14">
        <v>12240</v>
      </c>
      <c r="J9" s="14">
        <v>16700</v>
      </c>
      <c r="K9" s="14">
        <v>13183</v>
      </c>
      <c r="L9" s="14">
        <v>8914</v>
      </c>
      <c r="M9" s="14">
        <v>5927</v>
      </c>
      <c r="N9" s="12">
        <f aca="true" t="shared" si="2" ref="N9:N19">SUM(B9:M9)</f>
        <v>173637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19888</v>
      </c>
      <c r="C10" s="14">
        <f>+C9-C11</f>
        <v>20495</v>
      </c>
      <c r="D10" s="14">
        <f>+D9-D11</f>
        <v>14239</v>
      </c>
      <c r="E10" s="14">
        <f>+E9-E11</f>
        <v>1648</v>
      </c>
      <c r="F10" s="14">
        <f aca="true" t="shared" si="3" ref="F10:M10">+F9-F11</f>
        <v>11436</v>
      </c>
      <c r="G10" s="14">
        <f t="shared" si="3"/>
        <v>22018</v>
      </c>
      <c r="H10" s="14">
        <f t="shared" si="3"/>
        <v>26949</v>
      </c>
      <c r="I10" s="14">
        <f t="shared" si="3"/>
        <v>12240</v>
      </c>
      <c r="J10" s="14">
        <f t="shared" si="3"/>
        <v>16700</v>
      </c>
      <c r="K10" s="14">
        <f t="shared" si="3"/>
        <v>13183</v>
      </c>
      <c r="L10" s="14">
        <f t="shared" si="3"/>
        <v>8914</v>
      </c>
      <c r="M10" s="14">
        <f t="shared" si="3"/>
        <v>5927</v>
      </c>
      <c r="N10" s="12">
        <f t="shared" si="2"/>
        <v>173637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176963</v>
      </c>
      <c r="C12" s="14">
        <f>C13+C14+C15</f>
        <v>136952</v>
      </c>
      <c r="D12" s="14">
        <f>D13+D14+D15</f>
        <v>158010</v>
      </c>
      <c r="E12" s="14">
        <f>E13+E14+E15</f>
        <v>23003</v>
      </c>
      <c r="F12" s="14">
        <f aca="true" t="shared" si="4" ref="F12:M12">F13+F14+F15</f>
        <v>119366</v>
      </c>
      <c r="G12" s="14">
        <f t="shared" si="4"/>
        <v>195372</v>
      </c>
      <c r="H12" s="14">
        <f t="shared" si="4"/>
        <v>173291</v>
      </c>
      <c r="I12" s="14">
        <f t="shared" si="4"/>
        <v>163089</v>
      </c>
      <c r="J12" s="14">
        <f t="shared" si="4"/>
        <v>114005</v>
      </c>
      <c r="K12" s="14">
        <f t="shared" si="4"/>
        <v>131329</v>
      </c>
      <c r="L12" s="14">
        <f t="shared" si="4"/>
        <v>62662</v>
      </c>
      <c r="M12" s="14">
        <f t="shared" si="4"/>
        <v>38359</v>
      </c>
      <c r="N12" s="12">
        <f t="shared" si="2"/>
        <v>1492401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84112</v>
      </c>
      <c r="C13" s="14">
        <v>66757</v>
      </c>
      <c r="D13" s="14">
        <v>74897</v>
      </c>
      <c r="E13" s="14">
        <v>11083</v>
      </c>
      <c r="F13" s="14">
        <v>55785</v>
      </c>
      <c r="G13" s="14">
        <v>93925</v>
      </c>
      <c r="H13" s="14">
        <v>87131</v>
      </c>
      <c r="I13" s="14">
        <v>80305</v>
      </c>
      <c r="J13" s="14">
        <v>53915</v>
      </c>
      <c r="K13" s="14">
        <v>62150</v>
      </c>
      <c r="L13" s="14">
        <v>29602</v>
      </c>
      <c r="M13" s="14">
        <v>17595</v>
      </c>
      <c r="N13" s="12">
        <f t="shared" si="2"/>
        <v>717257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87462</v>
      </c>
      <c r="C14" s="14">
        <v>63734</v>
      </c>
      <c r="D14" s="14">
        <v>79427</v>
      </c>
      <c r="E14" s="14">
        <v>11019</v>
      </c>
      <c r="F14" s="14">
        <v>59128</v>
      </c>
      <c r="G14" s="14">
        <v>91983</v>
      </c>
      <c r="H14" s="14">
        <v>79475</v>
      </c>
      <c r="I14" s="14">
        <v>79524</v>
      </c>
      <c r="J14" s="14">
        <v>56233</v>
      </c>
      <c r="K14" s="14">
        <v>65433</v>
      </c>
      <c r="L14" s="14">
        <v>30819</v>
      </c>
      <c r="M14" s="14">
        <v>19753</v>
      </c>
      <c r="N14" s="12">
        <f t="shared" si="2"/>
        <v>723990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5389</v>
      </c>
      <c r="C15" s="14">
        <v>6461</v>
      </c>
      <c r="D15" s="14">
        <v>3686</v>
      </c>
      <c r="E15" s="14">
        <v>901</v>
      </c>
      <c r="F15" s="14">
        <v>4453</v>
      </c>
      <c r="G15" s="14">
        <v>9464</v>
      </c>
      <c r="H15" s="14">
        <v>6685</v>
      </c>
      <c r="I15" s="14">
        <v>3260</v>
      </c>
      <c r="J15" s="14">
        <v>3857</v>
      </c>
      <c r="K15" s="14">
        <v>3746</v>
      </c>
      <c r="L15" s="14">
        <v>2241</v>
      </c>
      <c r="M15" s="14">
        <v>1011</v>
      </c>
      <c r="N15" s="12">
        <f t="shared" si="2"/>
        <v>51154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36742</v>
      </c>
      <c r="C16" s="14">
        <f>C17+C18+C19</f>
        <v>25264</v>
      </c>
      <c r="D16" s="14">
        <f>D17+D18+D19</f>
        <v>27400</v>
      </c>
      <c r="E16" s="14">
        <f>E17+E18+E19</f>
        <v>3926</v>
      </c>
      <c r="F16" s="14">
        <f aca="true" t="shared" si="5" ref="F16:M16">F17+F18+F19</f>
        <v>22725</v>
      </c>
      <c r="G16" s="14">
        <f t="shared" si="5"/>
        <v>38317</v>
      </c>
      <c r="H16" s="14">
        <f t="shared" si="5"/>
        <v>33276</v>
      </c>
      <c r="I16" s="14">
        <f t="shared" si="5"/>
        <v>33775</v>
      </c>
      <c r="J16" s="14">
        <f t="shared" si="5"/>
        <v>23426</v>
      </c>
      <c r="K16" s="14">
        <f t="shared" si="5"/>
        <v>31375</v>
      </c>
      <c r="L16" s="14">
        <f t="shared" si="5"/>
        <v>11212</v>
      </c>
      <c r="M16" s="14">
        <f t="shared" si="5"/>
        <v>6136</v>
      </c>
      <c r="N16" s="12">
        <f t="shared" si="2"/>
        <v>293574</v>
      </c>
    </row>
    <row r="17" spans="1:25" ht="18.75" customHeight="1">
      <c r="A17" s="15" t="s">
        <v>16</v>
      </c>
      <c r="B17" s="14">
        <v>19462</v>
      </c>
      <c r="C17" s="14">
        <v>14102</v>
      </c>
      <c r="D17" s="14">
        <v>12856</v>
      </c>
      <c r="E17" s="14">
        <v>2050</v>
      </c>
      <c r="F17" s="14">
        <v>11720</v>
      </c>
      <c r="G17" s="14">
        <v>20298</v>
      </c>
      <c r="H17" s="14">
        <v>17934</v>
      </c>
      <c r="I17" s="14">
        <v>18455</v>
      </c>
      <c r="J17" s="14">
        <v>12185</v>
      </c>
      <c r="K17" s="14">
        <v>16809</v>
      </c>
      <c r="L17" s="14">
        <v>6215</v>
      </c>
      <c r="M17" s="14">
        <v>3177</v>
      </c>
      <c r="N17" s="12">
        <f t="shared" si="2"/>
        <v>155263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16090</v>
      </c>
      <c r="C18" s="14">
        <v>9744</v>
      </c>
      <c r="D18" s="14">
        <v>13792</v>
      </c>
      <c r="E18" s="14">
        <v>1738</v>
      </c>
      <c r="F18" s="14">
        <v>9921</v>
      </c>
      <c r="G18" s="14">
        <v>15956</v>
      </c>
      <c r="H18" s="14">
        <v>13957</v>
      </c>
      <c r="I18" s="14">
        <v>14676</v>
      </c>
      <c r="J18" s="14">
        <v>10420</v>
      </c>
      <c r="K18" s="14">
        <v>13908</v>
      </c>
      <c r="L18" s="14">
        <v>4696</v>
      </c>
      <c r="M18" s="14">
        <v>2759</v>
      </c>
      <c r="N18" s="12">
        <f t="shared" si="2"/>
        <v>127657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1190</v>
      </c>
      <c r="C19" s="14">
        <v>1418</v>
      </c>
      <c r="D19" s="14">
        <v>752</v>
      </c>
      <c r="E19" s="14">
        <v>138</v>
      </c>
      <c r="F19" s="14">
        <v>1084</v>
      </c>
      <c r="G19" s="14">
        <v>2063</v>
      </c>
      <c r="H19" s="14">
        <v>1385</v>
      </c>
      <c r="I19" s="14">
        <v>644</v>
      </c>
      <c r="J19" s="14">
        <v>821</v>
      </c>
      <c r="K19" s="14">
        <v>658</v>
      </c>
      <c r="L19" s="14">
        <v>301</v>
      </c>
      <c r="M19" s="14">
        <v>200</v>
      </c>
      <c r="N19" s="12">
        <f t="shared" si="2"/>
        <v>10654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130522</v>
      </c>
      <c r="C20" s="18">
        <f>C21+C22+C23</f>
        <v>81914</v>
      </c>
      <c r="D20" s="18">
        <f>D21+D22+D23</f>
        <v>76858</v>
      </c>
      <c r="E20" s="18">
        <f>E21+E22+E23</f>
        <v>12295</v>
      </c>
      <c r="F20" s="18">
        <f aca="true" t="shared" si="6" ref="F20:M20">F21+F22+F23</f>
        <v>65741</v>
      </c>
      <c r="G20" s="18">
        <f t="shared" si="6"/>
        <v>106661</v>
      </c>
      <c r="H20" s="18">
        <f t="shared" si="6"/>
        <v>112296</v>
      </c>
      <c r="I20" s="18">
        <f t="shared" si="6"/>
        <v>101699</v>
      </c>
      <c r="J20" s="18">
        <f t="shared" si="6"/>
        <v>69772</v>
      </c>
      <c r="K20" s="18">
        <f t="shared" si="6"/>
        <v>103075</v>
      </c>
      <c r="L20" s="18">
        <f t="shared" si="6"/>
        <v>41265</v>
      </c>
      <c r="M20" s="18">
        <f t="shared" si="6"/>
        <v>23454</v>
      </c>
      <c r="N20" s="12">
        <f aca="true" t="shared" si="7" ref="N20:N26">SUM(B20:M20)</f>
        <v>925552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67814</v>
      </c>
      <c r="C21" s="14">
        <v>45572</v>
      </c>
      <c r="D21" s="14">
        <v>41008</v>
      </c>
      <c r="E21" s="14">
        <v>6633</v>
      </c>
      <c r="F21" s="14">
        <v>34474</v>
      </c>
      <c r="G21" s="14">
        <v>58283</v>
      </c>
      <c r="H21" s="14">
        <v>63782</v>
      </c>
      <c r="I21" s="14">
        <v>55719</v>
      </c>
      <c r="J21" s="14">
        <v>37270</v>
      </c>
      <c r="K21" s="14">
        <v>54100</v>
      </c>
      <c r="L21" s="14">
        <v>21773</v>
      </c>
      <c r="M21" s="14">
        <v>11932</v>
      </c>
      <c r="N21" s="12">
        <f t="shared" si="7"/>
        <v>498360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59910</v>
      </c>
      <c r="C22" s="14">
        <v>33770</v>
      </c>
      <c r="D22" s="14">
        <v>34348</v>
      </c>
      <c r="E22" s="14">
        <v>5286</v>
      </c>
      <c r="F22" s="14">
        <v>29526</v>
      </c>
      <c r="G22" s="14">
        <v>44935</v>
      </c>
      <c r="H22" s="14">
        <v>45917</v>
      </c>
      <c r="I22" s="14">
        <v>44213</v>
      </c>
      <c r="J22" s="14">
        <v>30933</v>
      </c>
      <c r="K22" s="14">
        <v>46862</v>
      </c>
      <c r="L22" s="14">
        <v>18527</v>
      </c>
      <c r="M22" s="14">
        <v>11064</v>
      </c>
      <c r="N22" s="12">
        <f t="shared" si="7"/>
        <v>405291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2798</v>
      </c>
      <c r="C23" s="14">
        <v>2572</v>
      </c>
      <c r="D23" s="14">
        <v>1502</v>
      </c>
      <c r="E23" s="14">
        <v>376</v>
      </c>
      <c r="F23" s="14">
        <v>1741</v>
      </c>
      <c r="G23" s="14">
        <v>3443</v>
      </c>
      <c r="H23" s="14">
        <v>2597</v>
      </c>
      <c r="I23" s="14">
        <v>1767</v>
      </c>
      <c r="J23" s="14">
        <v>1569</v>
      </c>
      <c r="K23" s="14">
        <v>2113</v>
      </c>
      <c r="L23" s="14">
        <v>965</v>
      </c>
      <c r="M23" s="14">
        <v>458</v>
      </c>
      <c r="N23" s="12">
        <f t="shared" si="7"/>
        <v>21901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190809</v>
      </c>
      <c r="C24" s="14">
        <f>C25+C26</f>
        <v>139021</v>
      </c>
      <c r="D24" s="14">
        <f>D25+D26</f>
        <v>130706</v>
      </c>
      <c r="E24" s="14">
        <f>E25+E26</f>
        <v>23640</v>
      </c>
      <c r="F24" s="14">
        <f aca="true" t="shared" si="8" ref="F24:M24">F25+F26</f>
        <v>128274</v>
      </c>
      <c r="G24" s="14">
        <f t="shared" si="8"/>
        <v>189975</v>
      </c>
      <c r="H24" s="14">
        <f t="shared" si="8"/>
        <v>164063</v>
      </c>
      <c r="I24" s="14">
        <f t="shared" si="8"/>
        <v>132919</v>
      </c>
      <c r="J24" s="14">
        <f t="shared" si="8"/>
        <v>103064</v>
      </c>
      <c r="K24" s="14">
        <f t="shared" si="8"/>
        <v>115679</v>
      </c>
      <c r="L24" s="14">
        <f t="shared" si="8"/>
        <v>38785</v>
      </c>
      <c r="M24" s="14">
        <f t="shared" si="8"/>
        <v>22291</v>
      </c>
      <c r="N24" s="12">
        <f t="shared" si="7"/>
        <v>1379226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77619</v>
      </c>
      <c r="C25" s="14">
        <v>63780</v>
      </c>
      <c r="D25" s="14">
        <v>59766</v>
      </c>
      <c r="E25" s="14">
        <v>12070</v>
      </c>
      <c r="F25" s="14">
        <v>58944</v>
      </c>
      <c r="G25" s="14">
        <v>90338</v>
      </c>
      <c r="H25" s="14">
        <v>81220</v>
      </c>
      <c r="I25" s="14">
        <v>55294</v>
      </c>
      <c r="J25" s="14">
        <v>48972</v>
      </c>
      <c r="K25" s="14">
        <v>48430</v>
      </c>
      <c r="L25" s="14">
        <v>16734</v>
      </c>
      <c r="M25" s="14">
        <v>8355</v>
      </c>
      <c r="N25" s="12">
        <f t="shared" si="7"/>
        <v>621522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113190</v>
      </c>
      <c r="C26" s="14">
        <v>75241</v>
      </c>
      <c r="D26" s="14">
        <v>70940</v>
      </c>
      <c r="E26" s="14">
        <v>11570</v>
      </c>
      <c r="F26" s="14">
        <v>69330</v>
      </c>
      <c r="G26" s="14">
        <v>99637</v>
      </c>
      <c r="H26" s="14">
        <v>82843</v>
      </c>
      <c r="I26" s="14">
        <v>77625</v>
      </c>
      <c r="J26" s="14">
        <v>54092</v>
      </c>
      <c r="K26" s="14">
        <v>67249</v>
      </c>
      <c r="L26" s="14">
        <v>22051</v>
      </c>
      <c r="M26" s="14">
        <v>13936</v>
      </c>
      <c r="N26" s="12">
        <f t="shared" si="7"/>
        <v>757704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1125871.3618850398</v>
      </c>
      <c r="C36" s="61">
        <f aca="true" t="shared" si="11" ref="C36:M36">C37+C38+C39+C40</f>
        <v>791330.9382029999</v>
      </c>
      <c r="D36" s="61">
        <f t="shared" si="11"/>
        <v>749037.12061065</v>
      </c>
      <c r="E36" s="61">
        <f t="shared" si="11"/>
        <v>162817.73262079997</v>
      </c>
      <c r="F36" s="61">
        <f t="shared" si="11"/>
        <v>736393.2433411</v>
      </c>
      <c r="G36" s="61">
        <f t="shared" si="11"/>
        <v>928057.6222000001</v>
      </c>
      <c r="H36" s="61">
        <f t="shared" si="11"/>
        <v>1002711.4475</v>
      </c>
      <c r="I36" s="61">
        <f t="shared" si="11"/>
        <v>851791.3717195999</v>
      </c>
      <c r="J36" s="61">
        <f t="shared" si="11"/>
        <v>706907.1834681</v>
      </c>
      <c r="K36" s="61">
        <f t="shared" si="11"/>
        <v>815819.1219361599</v>
      </c>
      <c r="L36" s="61">
        <f t="shared" si="11"/>
        <v>399659.44499834</v>
      </c>
      <c r="M36" s="61">
        <f t="shared" si="11"/>
        <v>231229.27717952002</v>
      </c>
      <c r="N36" s="61">
        <f>N37+N38+N39+N40</f>
        <v>8501625.865662308</v>
      </c>
    </row>
    <row r="37" spans="1:14" ht="18.75" customHeight="1">
      <c r="A37" s="58" t="s">
        <v>55</v>
      </c>
      <c r="B37" s="55">
        <f aca="true" t="shared" si="12" ref="B37:M37">B29*B7</f>
        <v>1126051.7807999998</v>
      </c>
      <c r="C37" s="55">
        <f t="shared" si="12"/>
        <v>791307.6183999999</v>
      </c>
      <c r="D37" s="55">
        <f t="shared" si="12"/>
        <v>739010.1524</v>
      </c>
      <c r="E37" s="55">
        <f t="shared" si="12"/>
        <v>162576.69119999997</v>
      </c>
      <c r="F37" s="55">
        <f t="shared" si="12"/>
        <v>736441.498</v>
      </c>
      <c r="G37" s="55">
        <f t="shared" si="12"/>
        <v>928212.4115</v>
      </c>
      <c r="H37" s="55">
        <f t="shared" si="12"/>
        <v>1002669.1875</v>
      </c>
      <c r="I37" s="55">
        <f t="shared" si="12"/>
        <v>851768.7511999999</v>
      </c>
      <c r="J37" s="55">
        <f t="shared" si="12"/>
        <v>706869.9573</v>
      </c>
      <c r="K37" s="55">
        <f t="shared" si="12"/>
        <v>815683.4829</v>
      </c>
      <c r="L37" s="55">
        <f t="shared" si="12"/>
        <v>399588.1682</v>
      </c>
      <c r="M37" s="55">
        <f t="shared" si="12"/>
        <v>231214.3181</v>
      </c>
      <c r="N37" s="57">
        <f>SUM(B37:M37)</f>
        <v>8491394.0175</v>
      </c>
    </row>
    <row r="38" spans="1:14" ht="18.75" customHeight="1">
      <c r="A38" s="58" t="s">
        <v>56</v>
      </c>
      <c r="B38" s="55">
        <f aca="true" t="shared" si="13" ref="B38:M38">B30*B7</f>
        <v>-3437.49891496</v>
      </c>
      <c r="C38" s="55">
        <f t="shared" si="13"/>
        <v>-2369.2001969999997</v>
      </c>
      <c r="D38" s="55">
        <f t="shared" si="13"/>
        <v>-2260.01178935</v>
      </c>
      <c r="E38" s="55">
        <f t="shared" si="13"/>
        <v>-405.2385792</v>
      </c>
      <c r="F38" s="55">
        <f t="shared" si="13"/>
        <v>-2209.6546589</v>
      </c>
      <c r="G38" s="55">
        <f t="shared" si="13"/>
        <v>-2816.9493</v>
      </c>
      <c r="H38" s="55">
        <f t="shared" si="13"/>
        <v>-2855.3</v>
      </c>
      <c r="I38" s="55">
        <f t="shared" si="13"/>
        <v>-2523.9794804</v>
      </c>
      <c r="J38" s="55">
        <f t="shared" si="13"/>
        <v>-2081.3738319</v>
      </c>
      <c r="K38" s="55">
        <f t="shared" si="13"/>
        <v>-2466.60096384</v>
      </c>
      <c r="L38" s="55">
        <f t="shared" si="13"/>
        <v>-1199.88320166</v>
      </c>
      <c r="M38" s="55">
        <f t="shared" si="13"/>
        <v>-704.08092048</v>
      </c>
      <c r="N38" s="25">
        <f>SUM(B38:M38)</f>
        <v>-25329.771837689997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+B43+B46+B55+B56</f>
        <v>-75574.4</v>
      </c>
      <c r="C42" s="25">
        <f aca="true" t="shared" si="15" ref="C42:M42">+C43+C46+C55+C56</f>
        <v>-77881</v>
      </c>
      <c r="D42" s="25">
        <f t="shared" si="15"/>
        <v>-54108.2</v>
      </c>
      <c r="E42" s="25">
        <f t="shared" si="15"/>
        <v>-6262.4</v>
      </c>
      <c r="F42" s="25">
        <f t="shared" si="15"/>
        <v>-43456.8</v>
      </c>
      <c r="G42" s="25">
        <f t="shared" si="15"/>
        <v>-83668.4</v>
      </c>
      <c r="H42" s="25">
        <f t="shared" si="15"/>
        <v>-102406.2</v>
      </c>
      <c r="I42" s="25">
        <f t="shared" si="15"/>
        <v>-46512</v>
      </c>
      <c r="J42" s="25">
        <f t="shared" si="15"/>
        <v>-168716.4</v>
      </c>
      <c r="K42" s="25">
        <f t="shared" si="15"/>
        <v>-50095.4</v>
      </c>
      <c r="L42" s="25">
        <f t="shared" si="15"/>
        <v>-33873.2</v>
      </c>
      <c r="M42" s="25">
        <f t="shared" si="15"/>
        <v>-22522.6</v>
      </c>
      <c r="N42" s="25">
        <f>+N43+N46+N55+N56</f>
        <v>-659820.5999999999</v>
      </c>
    </row>
    <row r="43" spans="1:14" ht="18.75" customHeight="1">
      <c r="A43" s="17" t="s">
        <v>60</v>
      </c>
      <c r="B43" s="26">
        <f>B44+B45</f>
        <v>-75574.4</v>
      </c>
      <c r="C43" s="26">
        <f>C44+C45</f>
        <v>-77881</v>
      </c>
      <c r="D43" s="26">
        <f>D44+D45</f>
        <v>-54108.2</v>
      </c>
      <c r="E43" s="26">
        <f>E44+E45</f>
        <v>-6262.4</v>
      </c>
      <c r="F43" s="26">
        <f aca="true" t="shared" si="16" ref="F43:M43">F44+F45</f>
        <v>-43456.8</v>
      </c>
      <c r="G43" s="26">
        <f t="shared" si="16"/>
        <v>-83668.4</v>
      </c>
      <c r="H43" s="26">
        <f t="shared" si="16"/>
        <v>-102406.2</v>
      </c>
      <c r="I43" s="26">
        <f t="shared" si="16"/>
        <v>-46512</v>
      </c>
      <c r="J43" s="26">
        <f t="shared" si="16"/>
        <v>-63460</v>
      </c>
      <c r="K43" s="26">
        <f t="shared" si="16"/>
        <v>-50095.4</v>
      </c>
      <c r="L43" s="26">
        <f t="shared" si="16"/>
        <v>-33873.2</v>
      </c>
      <c r="M43" s="26">
        <f t="shared" si="16"/>
        <v>-22522.6</v>
      </c>
      <c r="N43" s="25">
        <f aca="true" t="shared" si="17" ref="N43:N56">SUM(B43:M43)</f>
        <v>-659820.5999999999</v>
      </c>
    </row>
    <row r="44" spans="1:25" ht="18.75" customHeight="1">
      <c r="A44" s="13" t="s">
        <v>61</v>
      </c>
      <c r="B44" s="20">
        <f>ROUND(-B9*$D$3,2)</f>
        <v>-75574.4</v>
      </c>
      <c r="C44" s="20">
        <f>ROUND(-C9*$D$3,2)</f>
        <v>-77881</v>
      </c>
      <c r="D44" s="20">
        <f>ROUND(-D9*$D$3,2)</f>
        <v>-54108.2</v>
      </c>
      <c r="E44" s="20">
        <f>ROUND(-E9*$D$3,2)</f>
        <v>-6262.4</v>
      </c>
      <c r="F44" s="20">
        <f aca="true" t="shared" si="18" ref="F44:M44">ROUND(-F9*$D$3,2)</f>
        <v>-43456.8</v>
      </c>
      <c r="G44" s="20">
        <f t="shared" si="18"/>
        <v>-83668.4</v>
      </c>
      <c r="H44" s="20">
        <f t="shared" si="18"/>
        <v>-102406.2</v>
      </c>
      <c r="I44" s="20">
        <f t="shared" si="18"/>
        <v>-46512</v>
      </c>
      <c r="J44" s="20">
        <f t="shared" si="18"/>
        <v>-63460</v>
      </c>
      <c r="K44" s="20">
        <f t="shared" si="18"/>
        <v>-50095.4</v>
      </c>
      <c r="L44" s="20">
        <f t="shared" si="18"/>
        <v>-33873.2</v>
      </c>
      <c r="M44" s="20">
        <f t="shared" si="18"/>
        <v>-22522.6</v>
      </c>
      <c r="N44" s="47">
        <f t="shared" si="17"/>
        <v>-659820.5999999999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 aca="true" t="shared" si="20" ref="B46:H46">SUM(B47:B54)</f>
        <v>0</v>
      </c>
      <c r="C46" s="26">
        <f t="shared" si="20"/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>SUM(I47:I54)</f>
        <v>0</v>
      </c>
      <c r="J46" s="26">
        <f>SUM(J47:J54)</f>
        <v>-105256.4</v>
      </c>
      <c r="K46" s="26">
        <f>SUM(K47:K54)</f>
        <v>0</v>
      </c>
      <c r="L46" s="26">
        <f>SUM(L47:L54)</f>
        <v>0</v>
      </c>
      <c r="M46" s="26">
        <f>SUM(M47:M54)</f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103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-105256.4</v>
      </c>
      <c r="K54" s="24">
        <v>0</v>
      </c>
      <c r="L54" s="24">
        <v>0</v>
      </c>
      <c r="M54" s="24">
        <v>0</v>
      </c>
      <c r="N54" s="24">
        <f t="shared" si="17"/>
        <v>-105256.4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20"/>
    </row>
    <row r="58" spans="1:25" ht="15.75">
      <c r="A58" s="2" t="s">
        <v>73</v>
      </c>
      <c r="B58" s="29">
        <f aca="true" t="shared" si="21" ref="B58:M58">+B36+B42</f>
        <v>1050296.96188504</v>
      </c>
      <c r="C58" s="29">
        <f t="shared" si="21"/>
        <v>713449.9382029999</v>
      </c>
      <c r="D58" s="29">
        <f t="shared" si="21"/>
        <v>694928.9206106501</v>
      </c>
      <c r="E58" s="29">
        <f t="shared" si="21"/>
        <v>156555.33262079998</v>
      </c>
      <c r="F58" s="29">
        <f t="shared" si="21"/>
        <v>692936.4433411</v>
      </c>
      <c r="G58" s="29">
        <f t="shared" si="21"/>
        <v>844389.2222000001</v>
      </c>
      <c r="H58" s="29">
        <f t="shared" si="21"/>
        <v>900305.2475</v>
      </c>
      <c r="I58" s="29">
        <f t="shared" si="21"/>
        <v>805279.3717195999</v>
      </c>
      <c r="J58" s="29">
        <f t="shared" si="21"/>
        <v>538190.7834681</v>
      </c>
      <c r="K58" s="29">
        <f t="shared" si="21"/>
        <v>765723.7219361599</v>
      </c>
      <c r="L58" s="29">
        <f t="shared" si="21"/>
        <v>365786.24499834</v>
      </c>
      <c r="M58" s="29">
        <f t="shared" si="21"/>
        <v>208706.67717952002</v>
      </c>
      <c r="N58" s="29">
        <f>SUM(B58:M58)</f>
        <v>7736548.865662309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74</v>
      </c>
      <c r="B61" s="36">
        <f>SUM(B62:B75)</f>
        <v>1050296.96</v>
      </c>
      <c r="C61" s="36">
        <f aca="true" t="shared" si="22" ref="C61:M61">SUM(C62:C75)</f>
        <v>713449.93</v>
      </c>
      <c r="D61" s="36">
        <f t="shared" si="22"/>
        <v>694928.92</v>
      </c>
      <c r="E61" s="36">
        <f t="shared" si="22"/>
        <v>156555.33</v>
      </c>
      <c r="F61" s="36">
        <f t="shared" si="22"/>
        <v>692936.45</v>
      </c>
      <c r="G61" s="36">
        <f t="shared" si="22"/>
        <v>844389.22</v>
      </c>
      <c r="H61" s="36">
        <f t="shared" si="22"/>
        <v>900305.25</v>
      </c>
      <c r="I61" s="36">
        <f t="shared" si="22"/>
        <v>805279.37</v>
      </c>
      <c r="J61" s="36">
        <f t="shared" si="22"/>
        <v>538190.79</v>
      </c>
      <c r="K61" s="36">
        <f t="shared" si="22"/>
        <v>765723.72</v>
      </c>
      <c r="L61" s="36">
        <f t="shared" si="22"/>
        <v>365786.25</v>
      </c>
      <c r="M61" s="36">
        <f t="shared" si="22"/>
        <v>208706.68</v>
      </c>
      <c r="N61" s="29">
        <f>SUM(N62:N75)</f>
        <v>7736548.869999999</v>
      </c>
    </row>
    <row r="62" spans="1:15" ht="18.75" customHeight="1">
      <c r="A62" s="17" t="s">
        <v>75</v>
      </c>
      <c r="B62" s="36">
        <v>203926.35</v>
      </c>
      <c r="C62" s="36">
        <v>204791.41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408717.76</v>
      </c>
      <c r="O62"/>
    </row>
    <row r="63" spans="1:15" ht="18.75" customHeight="1">
      <c r="A63" s="17" t="s">
        <v>76</v>
      </c>
      <c r="B63" s="36">
        <v>846370.61</v>
      </c>
      <c r="C63" s="36">
        <v>508658.52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1355029.13</v>
      </c>
      <c r="O63"/>
    </row>
    <row r="64" spans="1:16" ht="18.75" customHeight="1">
      <c r="A64" s="17" t="s">
        <v>77</v>
      </c>
      <c r="B64" s="35">
        <v>0</v>
      </c>
      <c r="C64" s="35">
        <v>0</v>
      </c>
      <c r="D64" s="26">
        <v>694928.92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694928.92</v>
      </c>
      <c r="P64"/>
    </row>
    <row r="65" spans="1:17" ht="18.75" customHeight="1">
      <c r="A65" s="17" t="s">
        <v>78</v>
      </c>
      <c r="B65" s="35">
        <v>0</v>
      </c>
      <c r="C65" s="35">
        <v>0</v>
      </c>
      <c r="D65" s="35">
        <v>0</v>
      </c>
      <c r="E65" s="26">
        <v>156555.33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156555.33</v>
      </c>
      <c r="Q65"/>
    </row>
    <row r="66" spans="1:18" ht="18.75" customHeight="1">
      <c r="A66" s="17" t="s">
        <v>79</v>
      </c>
      <c r="B66" s="35">
        <v>0</v>
      </c>
      <c r="C66" s="35">
        <v>0</v>
      </c>
      <c r="D66" s="35">
        <v>0</v>
      </c>
      <c r="E66" s="35">
        <v>0</v>
      </c>
      <c r="F66" s="26">
        <v>692936.45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692936.45</v>
      </c>
      <c r="R66"/>
    </row>
    <row r="67" spans="1:19" ht="18.75" customHeight="1">
      <c r="A67" s="17" t="s">
        <v>80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844389.22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844389.22</v>
      </c>
      <c r="S67"/>
    </row>
    <row r="68" spans="1:20" ht="18.75" customHeight="1">
      <c r="A68" s="17" t="s">
        <v>81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698042.63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698042.63</v>
      </c>
      <c r="T68"/>
    </row>
    <row r="69" spans="1:20" ht="18.75" customHeight="1">
      <c r="A69" s="17" t="s">
        <v>82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202262.62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202262.62</v>
      </c>
      <c r="T69"/>
    </row>
    <row r="70" spans="1:21" ht="18.75" customHeight="1">
      <c r="A70" s="17" t="s">
        <v>83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805279.37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805279.37</v>
      </c>
      <c r="U70"/>
    </row>
    <row r="71" spans="1:22" ht="18.75" customHeight="1">
      <c r="A71" s="17" t="s">
        <v>84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538190.79</v>
      </c>
      <c r="K71" s="35">
        <v>0</v>
      </c>
      <c r="L71" s="35">
        <v>0</v>
      </c>
      <c r="M71" s="35">
        <v>0</v>
      </c>
      <c r="N71" s="29">
        <f t="shared" si="23"/>
        <v>538190.79</v>
      </c>
      <c r="V71"/>
    </row>
    <row r="72" spans="1:23" ht="18.75" customHeight="1">
      <c r="A72" s="17" t="s">
        <v>85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765723.72</v>
      </c>
      <c r="L72" s="35">
        <v>0</v>
      </c>
      <c r="M72" s="62"/>
      <c r="N72" s="26">
        <f t="shared" si="23"/>
        <v>765723.72</v>
      </c>
      <c r="W72"/>
    </row>
    <row r="73" spans="1:24" ht="18.75" customHeight="1">
      <c r="A73" s="17" t="s">
        <v>86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365786.25</v>
      </c>
      <c r="M73" s="35">
        <v>0</v>
      </c>
      <c r="N73" s="29">
        <f t="shared" si="23"/>
        <v>365786.25</v>
      </c>
      <c r="X73"/>
    </row>
    <row r="74" spans="1:25" ht="18.75" customHeight="1">
      <c r="A74" s="17" t="s">
        <v>87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208706.68</v>
      </c>
      <c r="N74" s="26">
        <f t="shared" si="23"/>
        <v>208706.68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88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89</v>
      </c>
      <c r="B79" s="45">
        <v>2.270516695684811</v>
      </c>
      <c r="C79" s="45">
        <v>2.242779294749627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5" ht="18.75" customHeight="1">
      <c r="A80" s="17" t="s">
        <v>90</v>
      </c>
      <c r="B80" s="45">
        <v>1.9783798741631393</v>
      </c>
      <c r="C80" s="45">
        <v>1.8659055483717344</v>
      </c>
      <c r="D80" s="45">
        <v>0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9"/>
      <c r="O80"/>
    </row>
    <row r="81" spans="1:16" ht="18.75" customHeight="1">
      <c r="A81" s="17" t="s">
        <v>91</v>
      </c>
      <c r="B81" s="45">
        <v>0</v>
      </c>
      <c r="C81" s="45">
        <v>0</v>
      </c>
      <c r="D81" s="22">
        <f>(D$37+D$38+D$39)/D$7</f>
        <v>1.814557837325061</v>
      </c>
      <c r="E81" s="45">
        <v>0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6"/>
      <c r="P81"/>
    </row>
    <row r="82" spans="1:17" ht="18.75" customHeight="1">
      <c r="A82" s="17" t="s">
        <v>92</v>
      </c>
      <c r="B82" s="45">
        <v>0</v>
      </c>
      <c r="C82" s="45">
        <v>0</v>
      </c>
      <c r="D82" s="45">
        <v>0</v>
      </c>
      <c r="E82" s="22">
        <f>(E$37+E$38+E$39)/E$7</f>
        <v>2.5238363811507933</v>
      </c>
      <c r="F82" s="35">
        <v>0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9"/>
      <c r="Q82"/>
    </row>
    <row r="83" spans="1:18" ht="18.75" customHeight="1">
      <c r="A83" s="17" t="s">
        <v>93</v>
      </c>
      <c r="B83" s="45">
        <v>0</v>
      </c>
      <c r="C83" s="45">
        <v>0</v>
      </c>
      <c r="D83" s="45">
        <v>0</v>
      </c>
      <c r="E83" s="45">
        <v>0</v>
      </c>
      <c r="F83" s="45">
        <f>(F$37+F$38+F$39)/F$7</f>
        <v>2.1188611544535627</v>
      </c>
      <c r="G83" s="35">
        <v>0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6"/>
      <c r="R83"/>
    </row>
    <row r="84" spans="1:19" ht="18.75" customHeight="1">
      <c r="A84" s="17" t="s">
        <v>94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45">
        <f>(G$37+G$38+G$39)/G$7</f>
        <v>1.6802197587368721</v>
      </c>
      <c r="H84" s="45">
        <v>0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S84"/>
    </row>
    <row r="85" spans="1:20" ht="18.75" customHeight="1">
      <c r="A85" s="17" t="s">
        <v>95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1.9768068732778499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0" ht="18.75" customHeight="1">
      <c r="A86" s="17" t="s">
        <v>96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1.9327360871109007</v>
      </c>
      <c r="I86" s="45">
        <v>0</v>
      </c>
      <c r="J86" s="45">
        <v>0</v>
      </c>
      <c r="K86" s="35">
        <v>0</v>
      </c>
      <c r="L86" s="45">
        <v>0</v>
      </c>
      <c r="M86" s="45">
        <v>0</v>
      </c>
      <c r="N86" s="29"/>
      <c r="T86"/>
    </row>
    <row r="87" spans="1:21" ht="18.75" customHeight="1">
      <c r="A87" s="17" t="s">
        <v>97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f>(I$37+I$38+I$39)/I$7</f>
        <v>1.919650979035522</v>
      </c>
      <c r="J87" s="45">
        <v>0</v>
      </c>
      <c r="K87" s="35">
        <v>0</v>
      </c>
      <c r="L87" s="45">
        <v>0</v>
      </c>
      <c r="M87" s="45">
        <v>0</v>
      </c>
      <c r="N87" s="26"/>
      <c r="U87"/>
    </row>
    <row r="88" spans="1:22" ht="18.75" customHeight="1">
      <c r="A88" s="17" t="s">
        <v>98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f>(J$37+J$38+J$39)/J$7</f>
        <v>2.1620138529824113</v>
      </c>
      <c r="K88" s="35">
        <v>0</v>
      </c>
      <c r="L88" s="45">
        <v>0</v>
      </c>
      <c r="M88" s="45">
        <v>0</v>
      </c>
      <c r="N88" s="29"/>
      <c r="V88"/>
    </row>
    <row r="89" spans="1:23" ht="18.75" customHeight="1">
      <c r="A89" s="17" t="s">
        <v>99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22">
        <f>(K$37+K$38+K$39)/K$7</f>
        <v>2.067243702342534</v>
      </c>
      <c r="L89" s="45">
        <v>0</v>
      </c>
      <c r="M89" s="45">
        <v>0</v>
      </c>
      <c r="N89" s="26"/>
      <c r="W89"/>
    </row>
    <row r="90" spans="1:24" ht="18.75" customHeight="1">
      <c r="A90" s="17" t="s">
        <v>100</v>
      </c>
      <c r="B90" s="45">
        <v>0</v>
      </c>
      <c r="C90" s="45">
        <v>0</v>
      </c>
      <c r="D90" s="45">
        <v>0</v>
      </c>
      <c r="E90" s="45">
        <v>0</v>
      </c>
      <c r="F90" s="35">
        <v>0</v>
      </c>
      <c r="G90" s="35">
        <v>0</v>
      </c>
      <c r="H90" s="45">
        <v>0</v>
      </c>
      <c r="I90" s="45">
        <v>0</v>
      </c>
      <c r="J90" s="45">
        <v>0</v>
      </c>
      <c r="K90" s="45">
        <v>0</v>
      </c>
      <c r="L90" s="45">
        <f>(L$37+L$38+L$39)/L$7</f>
        <v>2.4543377160020388</v>
      </c>
      <c r="M90" s="45">
        <v>0</v>
      </c>
      <c r="N90" s="63"/>
      <c r="X90"/>
    </row>
    <row r="91" spans="1:25" ht="18.75" customHeight="1">
      <c r="A91" s="34" t="s">
        <v>101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50">
        <f>(M$37+M$38+M$39)/M$7</f>
        <v>2.4044555531473377</v>
      </c>
      <c r="N91" s="51"/>
      <c r="Y91"/>
    </row>
    <row r="92" ht="21" customHeight="1">
      <c r="A92" s="40" t="s">
        <v>45</v>
      </c>
    </row>
    <row r="95" ht="14.25">
      <c r="B95" s="41"/>
    </row>
    <row r="96" ht="14.25">
      <c r="H96" s="42"/>
    </row>
    <row r="98" spans="8:11" ht="14.25">
      <c r="H98" s="43"/>
      <c r="I98" s="44"/>
      <c r="J98" s="44"/>
      <c r="K98" s="44"/>
    </row>
  </sheetData>
  <sheetProtection/>
  <mergeCells count="6"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2016-11-24T13:24:42Z</dcterms:modified>
  <cp:category/>
  <cp:version/>
  <cp:contentType/>
  <cp:contentStatus/>
</cp:coreProperties>
</file>