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<sst xmlns="http://schemas.openxmlformats.org/spreadsheetml/2006/main" count="105" uniqueCount="103">
  <si>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</si>
  <si>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</si>
  <si>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</si>
  <si>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</si>
  <si>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</si>
  <si>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</si>
  <si>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</si>
  <si>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</si>
  <si>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</si>
  <si>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</si>
  <si>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</si>
  <si>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</si>
  <si>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</si>
  <si>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</si>
  <si>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</si>
  <si>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</si>
  <si>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</si>
  <si>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</si>
  <si>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</si>
  <si>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</si>
  <si>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</si>
  <si>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</si>
  <si>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</si>
  <si>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</si>
  <si>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</si>
  <si>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</si>
  <si>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</si>
  <si>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</si>
  <si>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</si>
  <si>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</si>
  <si>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</si>
  <si>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</si>
  <si>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</si>
  <si>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</si>
  <si>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</si>
  <si>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</si>
  <si>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</si>
  <si>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</si>
  <si>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</si>
  <si>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</si>
  <si>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</si>
  <si>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</si>
  <si>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</si>
  <si>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</si>
  <si>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</si>
  <si>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</si>
  <si>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</si>
  <si>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</si>
  <si>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</si>
  <si>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</si>
  <si>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</si>
  <si>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</si>
  <si>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</si>
  <si>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</si>
  <si>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</si>
  <si>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</si>
  <si>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</si>
  <si>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</si>
  <si>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</si>
  <si>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</si>
  <si>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</si>
  <si>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</si>
  <si>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</si>
  <si>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</si>
  <si>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</si>
  <si>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</si>
  <si>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</si>
  <si>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</si>
  <si>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</si>
  <si>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</si>
  <si>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</si>
  <si>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</si>
  <si>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</si>
  <si>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</si>
  <si>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</si>
  <si>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</si>
  <si>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</si>
  <si>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</si>
  <si>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</si>
  <si>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</si>
  <si>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</si>
  <si>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</si>
  <si>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</si>
  <si>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</si>
  <si>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</si>
  <si>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</si>
  <si>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</si>
  <si>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</si>
  <si>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</si>
  <si>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</si>
  <si>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</si>
  <si>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</si>
  <si>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</si>
  <si>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</si>
  <si>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</si>
  <si>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</si>
  <si>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</si>
  <si>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</si>
  <si>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</si>
  <si>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09/11/16 - VENCIMENTO 23/11/16</t>
  </si>
  <si>
    <t>5.3. Revisão de Remuneração pelo Transporte Coletivo (1)</t>
  </si>
  <si>
    <t>8. Tarifa de Remuneração por Passageiro (2)</t>
  </si>
  <si>
    <t>Nota: (1) Revisão esporádica de passageiros, mês de outubro/2016, área 3.1. Total de 59.287 passageiros. 
            (2)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</si>
</sst>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5266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5266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5266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1">
      <c r="A2" s="69" t="s">
        <v>99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0" t="s">
        <v>1</v>
      </c>
      <c r="B4" s="70" t="s">
        <v>42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 t="s">
        <v>2</v>
      </c>
    </row>
    <row r="5" spans="1:14" ht="42" customHeight="1">
      <c r="A5" s="70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0"/>
    </row>
    <row r="6" spans="1:14" ht="20.25" customHeight="1">
      <c r="A6" s="70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0"/>
    </row>
    <row r="7" spans="1:25" ht="18.75" customHeight="1">
      <c r="A7" s="9" t="s">
        <v>3</v>
      </c>
      <c r="B7" s="10">
        <f>B8+B20+B24</f>
        <v>543564</v>
      </c>
      <c r="C7" s="10">
        <f>C8+C20+C24</f>
        <v>389563</v>
      </c>
      <c r="D7" s="10">
        <f>D8+D20+D24</f>
        <v>404003</v>
      </c>
      <c r="E7" s="10">
        <f>E8+E20+E24</f>
        <v>62269</v>
      </c>
      <c r="F7" s="10">
        <f aca="true" t="shared" si="0" ref="F7:M7">F8+F20+F24</f>
        <v>346798</v>
      </c>
      <c r="G7" s="10">
        <f t="shared" si="0"/>
        <v>536887</v>
      </c>
      <c r="H7" s="10">
        <f t="shared" si="0"/>
        <v>503315</v>
      </c>
      <c r="I7" s="10">
        <f t="shared" si="0"/>
        <v>437710</v>
      </c>
      <c r="J7" s="10">
        <f t="shared" si="0"/>
        <v>317757</v>
      </c>
      <c r="K7" s="10">
        <f t="shared" si="0"/>
        <v>388209</v>
      </c>
      <c r="L7" s="10">
        <f t="shared" si="0"/>
        <v>159703</v>
      </c>
      <c r="M7" s="10">
        <f t="shared" si="0"/>
        <v>93042</v>
      </c>
      <c r="N7" s="10">
        <f>+N8+N20+N24</f>
        <v>4182820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232093</v>
      </c>
      <c r="C8" s="12">
        <f>+C9+C12+C16</f>
        <v>178484</v>
      </c>
      <c r="D8" s="12">
        <f>+D9+D12+D16</f>
        <v>200734</v>
      </c>
      <c r="E8" s="12">
        <f>+E9+E12+E16</f>
        <v>28042</v>
      </c>
      <c r="F8" s="12">
        <f aca="true" t="shared" si="1" ref="F8:M8">+F9+F12+F16</f>
        <v>154968</v>
      </c>
      <c r="G8" s="12">
        <f t="shared" si="1"/>
        <v>250727</v>
      </c>
      <c r="H8" s="12">
        <f t="shared" si="1"/>
        <v>231206</v>
      </c>
      <c r="I8" s="12">
        <f t="shared" si="1"/>
        <v>208024</v>
      </c>
      <c r="J8" s="12">
        <f t="shared" si="1"/>
        <v>151408</v>
      </c>
      <c r="K8" s="12">
        <f t="shared" si="1"/>
        <v>175532</v>
      </c>
      <c r="L8" s="12">
        <f t="shared" si="1"/>
        <v>81791</v>
      </c>
      <c r="M8" s="12">
        <f t="shared" si="1"/>
        <v>49640</v>
      </c>
      <c r="N8" s="12">
        <f>SUM(B8:M8)</f>
        <v>1942649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20148</v>
      </c>
      <c r="C9" s="14">
        <v>19785</v>
      </c>
      <c r="D9" s="14">
        <v>14529</v>
      </c>
      <c r="E9" s="14">
        <v>1605</v>
      </c>
      <c r="F9" s="14">
        <v>11947</v>
      </c>
      <c r="G9" s="14">
        <v>21631</v>
      </c>
      <c r="H9" s="14">
        <v>26869</v>
      </c>
      <c r="I9" s="14">
        <v>12190</v>
      </c>
      <c r="J9" s="14">
        <v>16671</v>
      </c>
      <c r="K9" s="14">
        <v>13316</v>
      </c>
      <c r="L9" s="14">
        <v>8944</v>
      </c>
      <c r="M9" s="14">
        <v>5997</v>
      </c>
      <c r="N9" s="12">
        <f aca="true" t="shared" si="2" ref="N9:N19">SUM(B9:M9)</f>
        <v>173632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20148</v>
      </c>
      <c r="C10" s="14">
        <f>+C9-C11</f>
        <v>19785</v>
      </c>
      <c r="D10" s="14">
        <f>+D9-D11</f>
        <v>14529</v>
      </c>
      <c r="E10" s="14">
        <f>+E9-E11</f>
        <v>1605</v>
      </c>
      <c r="F10" s="14">
        <f aca="true" t="shared" si="3" ref="F10:M10">+F9-F11</f>
        <v>11947</v>
      </c>
      <c r="G10" s="14">
        <f t="shared" si="3"/>
        <v>21631</v>
      </c>
      <c r="H10" s="14">
        <f t="shared" si="3"/>
        <v>26869</v>
      </c>
      <c r="I10" s="14">
        <f t="shared" si="3"/>
        <v>12190</v>
      </c>
      <c r="J10" s="14">
        <f t="shared" si="3"/>
        <v>16671</v>
      </c>
      <c r="K10" s="14">
        <f t="shared" si="3"/>
        <v>13316</v>
      </c>
      <c r="L10" s="14">
        <f t="shared" si="3"/>
        <v>8944</v>
      </c>
      <c r="M10" s="14">
        <f t="shared" si="3"/>
        <v>5997</v>
      </c>
      <c r="N10" s="12">
        <f t="shared" si="2"/>
        <v>173632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175836</v>
      </c>
      <c r="C12" s="14">
        <f>C13+C14+C15</f>
        <v>133830</v>
      </c>
      <c r="D12" s="14">
        <f>D13+D14+D15</f>
        <v>159257</v>
      </c>
      <c r="E12" s="14">
        <f>E13+E14+E15</f>
        <v>22729</v>
      </c>
      <c r="F12" s="14">
        <f aca="true" t="shared" si="4" ref="F12:M12">F13+F14+F15</f>
        <v>120405</v>
      </c>
      <c r="G12" s="14">
        <f t="shared" si="4"/>
        <v>192222</v>
      </c>
      <c r="H12" s="14">
        <f t="shared" si="4"/>
        <v>171465</v>
      </c>
      <c r="I12" s="14">
        <f t="shared" si="4"/>
        <v>162529</v>
      </c>
      <c r="J12" s="14">
        <f t="shared" si="4"/>
        <v>111847</v>
      </c>
      <c r="K12" s="14">
        <f t="shared" si="4"/>
        <v>131096</v>
      </c>
      <c r="L12" s="14">
        <f t="shared" si="4"/>
        <v>61743</v>
      </c>
      <c r="M12" s="14">
        <f t="shared" si="4"/>
        <v>37670</v>
      </c>
      <c r="N12" s="12">
        <f t="shared" si="2"/>
        <v>1480629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83265</v>
      </c>
      <c r="C13" s="14">
        <v>65045</v>
      </c>
      <c r="D13" s="14">
        <v>73889</v>
      </c>
      <c r="E13" s="14">
        <v>10829</v>
      </c>
      <c r="F13" s="14">
        <v>55735</v>
      </c>
      <c r="G13" s="14">
        <v>91272</v>
      </c>
      <c r="H13" s="14">
        <v>86099</v>
      </c>
      <c r="I13" s="14">
        <v>79792</v>
      </c>
      <c r="J13" s="14">
        <v>52835</v>
      </c>
      <c r="K13" s="14">
        <v>61968</v>
      </c>
      <c r="L13" s="14">
        <v>29200</v>
      </c>
      <c r="M13" s="14">
        <v>17074</v>
      </c>
      <c r="N13" s="12">
        <f t="shared" si="2"/>
        <v>707003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87348</v>
      </c>
      <c r="C14" s="14">
        <v>62574</v>
      </c>
      <c r="D14" s="14">
        <v>81734</v>
      </c>
      <c r="E14" s="14">
        <v>11094</v>
      </c>
      <c r="F14" s="14">
        <v>60293</v>
      </c>
      <c r="G14" s="14">
        <v>92098</v>
      </c>
      <c r="H14" s="14">
        <v>78937</v>
      </c>
      <c r="I14" s="14">
        <v>79579</v>
      </c>
      <c r="J14" s="14">
        <v>55198</v>
      </c>
      <c r="K14" s="14">
        <v>65559</v>
      </c>
      <c r="L14" s="14">
        <v>30393</v>
      </c>
      <c r="M14" s="14">
        <v>19640</v>
      </c>
      <c r="N14" s="12">
        <f t="shared" si="2"/>
        <v>724447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5223</v>
      </c>
      <c r="C15" s="14">
        <v>6211</v>
      </c>
      <c r="D15" s="14">
        <v>3634</v>
      </c>
      <c r="E15" s="14">
        <v>806</v>
      </c>
      <c r="F15" s="14">
        <v>4377</v>
      </c>
      <c r="G15" s="14">
        <v>8852</v>
      </c>
      <c r="H15" s="14">
        <v>6429</v>
      </c>
      <c r="I15" s="14">
        <v>3158</v>
      </c>
      <c r="J15" s="14">
        <v>3814</v>
      </c>
      <c r="K15" s="14">
        <v>3569</v>
      </c>
      <c r="L15" s="14">
        <v>2150</v>
      </c>
      <c r="M15" s="14">
        <v>956</v>
      </c>
      <c r="N15" s="12">
        <f t="shared" si="2"/>
        <v>49179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36109</v>
      </c>
      <c r="C16" s="14">
        <f>C17+C18+C19</f>
        <v>24869</v>
      </c>
      <c r="D16" s="14">
        <f>D17+D18+D19</f>
        <v>26948</v>
      </c>
      <c r="E16" s="14">
        <f>E17+E18+E19</f>
        <v>3708</v>
      </c>
      <c r="F16" s="14">
        <f aca="true" t="shared" si="5" ref="F16:M16">F17+F18+F19</f>
        <v>22616</v>
      </c>
      <c r="G16" s="14">
        <f t="shared" si="5"/>
        <v>36874</v>
      </c>
      <c r="H16" s="14">
        <f t="shared" si="5"/>
        <v>32872</v>
      </c>
      <c r="I16" s="14">
        <f t="shared" si="5"/>
        <v>33305</v>
      </c>
      <c r="J16" s="14">
        <f t="shared" si="5"/>
        <v>22890</v>
      </c>
      <c r="K16" s="14">
        <f t="shared" si="5"/>
        <v>31120</v>
      </c>
      <c r="L16" s="14">
        <f t="shared" si="5"/>
        <v>11104</v>
      </c>
      <c r="M16" s="14">
        <f t="shared" si="5"/>
        <v>5973</v>
      </c>
      <c r="N16" s="12">
        <f t="shared" si="2"/>
        <v>288388</v>
      </c>
    </row>
    <row r="17" spans="1:25" ht="18.75" customHeight="1">
      <c r="A17" s="15" t="s">
        <v>16</v>
      </c>
      <c r="B17" s="14">
        <v>19241</v>
      </c>
      <c r="C17" s="14">
        <v>13799</v>
      </c>
      <c r="D17" s="14">
        <v>12659</v>
      </c>
      <c r="E17" s="14">
        <v>1976</v>
      </c>
      <c r="F17" s="14">
        <v>11828</v>
      </c>
      <c r="G17" s="14">
        <v>19641</v>
      </c>
      <c r="H17" s="14">
        <v>17749</v>
      </c>
      <c r="I17" s="14">
        <v>18184</v>
      </c>
      <c r="J17" s="14">
        <v>12080</v>
      </c>
      <c r="K17" s="14">
        <v>16727</v>
      </c>
      <c r="L17" s="14">
        <v>6100</v>
      </c>
      <c r="M17" s="14">
        <v>3089</v>
      </c>
      <c r="N17" s="12">
        <f t="shared" si="2"/>
        <v>153073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15677</v>
      </c>
      <c r="C18" s="14">
        <v>9699</v>
      </c>
      <c r="D18" s="14">
        <v>13486</v>
      </c>
      <c r="E18" s="14">
        <v>1585</v>
      </c>
      <c r="F18" s="14">
        <v>9713</v>
      </c>
      <c r="G18" s="14">
        <v>15282</v>
      </c>
      <c r="H18" s="14">
        <v>13776</v>
      </c>
      <c r="I18" s="14">
        <v>14433</v>
      </c>
      <c r="J18" s="14">
        <v>10063</v>
      </c>
      <c r="K18" s="14">
        <v>13698</v>
      </c>
      <c r="L18" s="14">
        <v>4674</v>
      </c>
      <c r="M18" s="14">
        <v>2713</v>
      </c>
      <c r="N18" s="12">
        <f t="shared" si="2"/>
        <v>124799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1191</v>
      </c>
      <c r="C19" s="14">
        <v>1371</v>
      </c>
      <c r="D19" s="14">
        <v>803</v>
      </c>
      <c r="E19" s="14">
        <v>147</v>
      </c>
      <c r="F19" s="14">
        <v>1075</v>
      </c>
      <c r="G19" s="14">
        <v>1951</v>
      </c>
      <c r="H19" s="14">
        <v>1347</v>
      </c>
      <c r="I19" s="14">
        <v>688</v>
      </c>
      <c r="J19" s="14">
        <v>747</v>
      </c>
      <c r="K19" s="14">
        <v>695</v>
      </c>
      <c r="L19" s="14">
        <v>330</v>
      </c>
      <c r="M19" s="14">
        <v>171</v>
      </c>
      <c r="N19" s="12">
        <f t="shared" si="2"/>
        <v>10516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129046</v>
      </c>
      <c r="C20" s="18">
        <f>C21+C22+C23</f>
        <v>79253</v>
      </c>
      <c r="D20" s="18">
        <f>D21+D22+D23</f>
        <v>73818</v>
      </c>
      <c r="E20" s="18">
        <f>E21+E22+E23</f>
        <v>11343</v>
      </c>
      <c r="F20" s="18">
        <f aca="true" t="shared" si="6" ref="F20:M20">F21+F22+F23</f>
        <v>63538</v>
      </c>
      <c r="G20" s="18">
        <f t="shared" si="6"/>
        <v>101298</v>
      </c>
      <c r="H20" s="18">
        <f t="shared" si="6"/>
        <v>110462</v>
      </c>
      <c r="I20" s="18">
        <f t="shared" si="6"/>
        <v>99778</v>
      </c>
      <c r="J20" s="18">
        <f t="shared" si="6"/>
        <v>67136</v>
      </c>
      <c r="K20" s="18">
        <f t="shared" si="6"/>
        <v>100723</v>
      </c>
      <c r="L20" s="18">
        <f t="shared" si="6"/>
        <v>40208</v>
      </c>
      <c r="M20" s="18">
        <f t="shared" si="6"/>
        <v>22618</v>
      </c>
      <c r="N20" s="12">
        <f aca="true" t="shared" si="7" ref="N20:N26">SUM(B20:M20)</f>
        <v>899221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66818</v>
      </c>
      <c r="C21" s="14">
        <v>43962</v>
      </c>
      <c r="D21" s="14">
        <v>41756</v>
      </c>
      <c r="E21" s="14">
        <v>6560</v>
      </c>
      <c r="F21" s="14">
        <v>35226</v>
      </c>
      <c r="G21" s="14">
        <v>57566</v>
      </c>
      <c r="H21" s="14">
        <v>62869</v>
      </c>
      <c r="I21" s="14">
        <v>55058</v>
      </c>
      <c r="J21" s="14">
        <v>35832</v>
      </c>
      <c r="K21" s="14">
        <v>52811</v>
      </c>
      <c r="L21" s="14">
        <v>21262</v>
      </c>
      <c r="M21" s="14">
        <v>11501</v>
      </c>
      <c r="N21" s="12">
        <f t="shared" si="7"/>
        <v>491221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59479</v>
      </c>
      <c r="C22" s="14">
        <v>32855</v>
      </c>
      <c r="D22" s="14">
        <v>30629</v>
      </c>
      <c r="E22" s="14">
        <v>4477</v>
      </c>
      <c r="F22" s="14">
        <v>26611</v>
      </c>
      <c r="G22" s="14">
        <v>40463</v>
      </c>
      <c r="H22" s="14">
        <v>45158</v>
      </c>
      <c r="I22" s="14">
        <v>43153</v>
      </c>
      <c r="J22" s="14">
        <v>29751</v>
      </c>
      <c r="K22" s="14">
        <v>45850</v>
      </c>
      <c r="L22" s="14">
        <v>18031</v>
      </c>
      <c r="M22" s="14">
        <v>10694</v>
      </c>
      <c r="N22" s="12">
        <f t="shared" si="7"/>
        <v>387151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2749</v>
      </c>
      <c r="C23" s="14">
        <v>2436</v>
      </c>
      <c r="D23" s="14">
        <v>1433</v>
      </c>
      <c r="E23" s="14">
        <v>306</v>
      </c>
      <c r="F23" s="14">
        <v>1701</v>
      </c>
      <c r="G23" s="14">
        <v>3269</v>
      </c>
      <c r="H23" s="14">
        <v>2435</v>
      </c>
      <c r="I23" s="14">
        <v>1567</v>
      </c>
      <c r="J23" s="14">
        <v>1553</v>
      </c>
      <c r="K23" s="14">
        <v>2062</v>
      </c>
      <c r="L23" s="14">
        <v>915</v>
      </c>
      <c r="M23" s="14">
        <v>423</v>
      </c>
      <c r="N23" s="12">
        <f t="shared" si="7"/>
        <v>20849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182425</v>
      </c>
      <c r="C24" s="14">
        <f>C25+C26</f>
        <v>131826</v>
      </c>
      <c r="D24" s="14">
        <f>D25+D26</f>
        <v>129451</v>
      </c>
      <c r="E24" s="14">
        <f>E25+E26</f>
        <v>22884</v>
      </c>
      <c r="F24" s="14">
        <f aca="true" t="shared" si="8" ref="F24:M24">F25+F26</f>
        <v>128292</v>
      </c>
      <c r="G24" s="14">
        <f t="shared" si="8"/>
        <v>184862</v>
      </c>
      <c r="H24" s="14">
        <f t="shared" si="8"/>
        <v>161647</v>
      </c>
      <c r="I24" s="14">
        <f t="shared" si="8"/>
        <v>129908</v>
      </c>
      <c r="J24" s="14">
        <f t="shared" si="8"/>
        <v>99213</v>
      </c>
      <c r="K24" s="14">
        <f t="shared" si="8"/>
        <v>111954</v>
      </c>
      <c r="L24" s="14">
        <f t="shared" si="8"/>
        <v>37704</v>
      </c>
      <c r="M24" s="14">
        <f t="shared" si="8"/>
        <v>20784</v>
      </c>
      <c r="N24" s="12">
        <f t="shared" si="7"/>
        <v>1340950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77402</v>
      </c>
      <c r="C25" s="14">
        <v>63050</v>
      </c>
      <c r="D25" s="14">
        <v>61740</v>
      </c>
      <c r="E25" s="14">
        <v>12047</v>
      </c>
      <c r="F25" s="14">
        <v>61138</v>
      </c>
      <c r="G25" s="14">
        <v>92269</v>
      </c>
      <c r="H25" s="14">
        <v>82096</v>
      </c>
      <c r="I25" s="14">
        <v>55375</v>
      </c>
      <c r="J25" s="14">
        <v>49098</v>
      </c>
      <c r="K25" s="14">
        <v>49310</v>
      </c>
      <c r="L25" s="14">
        <v>16972</v>
      </c>
      <c r="M25" s="14">
        <v>8101</v>
      </c>
      <c r="N25" s="12">
        <f t="shared" si="7"/>
        <v>628598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105023</v>
      </c>
      <c r="C26" s="14">
        <v>68776</v>
      </c>
      <c r="D26" s="14">
        <v>67711</v>
      </c>
      <c r="E26" s="14">
        <v>10837</v>
      </c>
      <c r="F26" s="14">
        <v>67154</v>
      </c>
      <c r="G26" s="14">
        <v>92593</v>
      </c>
      <c r="H26" s="14">
        <v>79551</v>
      </c>
      <c r="I26" s="14">
        <v>74533</v>
      </c>
      <c r="J26" s="14">
        <v>50115</v>
      </c>
      <c r="K26" s="14">
        <v>62644</v>
      </c>
      <c r="L26" s="14">
        <v>20732</v>
      </c>
      <c r="M26" s="14">
        <v>12683</v>
      </c>
      <c r="N26" s="12">
        <f t="shared" si="7"/>
        <v>712352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2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50</v>
      </c>
      <c r="B32" s="56">
        <f>B33*B34</f>
        <v>3257.0800000000004</v>
      </c>
      <c r="C32" s="56">
        <f aca="true" t="shared" si="10" ref="C32:M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2897.56</v>
      </c>
      <c r="I32" s="56">
        <f t="shared" si="10"/>
        <v>2546.6000000000004</v>
      </c>
      <c r="J32" s="56">
        <f t="shared" si="10"/>
        <v>2118.6</v>
      </c>
      <c r="K32" s="56">
        <f t="shared" si="10"/>
        <v>2602.2400000000002</v>
      </c>
      <c r="L32" s="56">
        <f t="shared" si="10"/>
        <v>1271.16</v>
      </c>
      <c r="M32" s="56">
        <f t="shared" si="10"/>
        <v>719.0400000000001</v>
      </c>
      <c r="N32" s="25">
        <f>SUM(B32:M32)</f>
        <v>25436.04</v>
      </c>
    </row>
    <row r="33" spans="1:25" ht="18.75" customHeight="1">
      <c r="A33" s="52" t="s">
        <v>51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52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53</v>
      </c>
      <c r="B36" s="60">
        <f>B37+B38+B39+B40</f>
        <v>1102890.0198594402</v>
      </c>
      <c r="C36" s="60">
        <f aca="true" t="shared" si="11" ref="C36:M36">C37+C38+C39+C40</f>
        <v>763805.2851714999</v>
      </c>
      <c r="D36" s="60">
        <f t="shared" si="11"/>
        <v>743229.42795015</v>
      </c>
      <c r="E36" s="60">
        <f t="shared" si="11"/>
        <v>157179.23794959998</v>
      </c>
      <c r="F36" s="60">
        <f t="shared" si="11"/>
        <v>734821.4376559</v>
      </c>
      <c r="G36" s="60">
        <f t="shared" si="11"/>
        <v>902162.6398000001</v>
      </c>
      <c r="H36" s="60">
        <f t="shared" si="11"/>
        <v>989847.9435</v>
      </c>
      <c r="I36" s="60">
        <f t="shared" si="11"/>
        <v>840284.933978</v>
      </c>
      <c r="J36" s="60">
        <f t="shared" si="11"/>
        <v>687054.7125651</v>
      </c>
      <c r="K36" s="60">
        <f t="shared" si="11"/>
        <v>802565.02267984</v>
      </c>
      <c r="L36" s="60">
        <f t="shared" si="11"/>
        <v>391989.5689652899</v>
      </c>
      <c r="M36" s="60">
        <f t="shared" si="11"/>
        <v>223738.71917952</v>
      </c>
      <c r="N36" s="60">
        <f>N37+N38+N39+N40</f>
        <v>8339568.9492543405</v>
      </c>
    </row>
    <row r="37" spans="1:14" ht="18.75" customHeight="1">
      <c r="A37" s="57" t="s">
        <v>54</v>
      </c>
      <c r="B37" s="54">
        <f aca="true" t="shared" si="12" ref="B37:M37">B29*B7</f>
        <v>1103000.0688</v>
      </c>
      <c r="C37" s="54">
        <f t="shared" si="12"/>
        <v>763699.3052</v>
      </c>
      <c r="D37" s="54">
        <f t="shared" si="12"/>
        <v>733184.6444</v>
      </c>
      <c r="E37" s="54">
        <f t="shared" si="12"/>
        <v>156924.10689999998</v>
      </c>
      <c r="F37" s="54">
        <f t="shared" si="12"/>
        <v>734864.962</v>
      </c>
      <c r="G37" s="54">
        <f t="shared" si="12"/>
        <v>902238.6035000001</v>
      </c>
      <c r="H37" s="54">
        <f t="shared" si="12"/>
        <v>989768.9475</v>
      </c>
      <c r="I37" s="54">
        <f t="shared" si="12"/>
        <v>840228.116</v>
      </c>
      <c r="J37" s="54">
        <f t="shared" si="12"/>
        <v>686958.8583000001</v>
      </c>
      <c r="K37" s="54">
        <f t="shared" si="12"/>
        <v>802389.1821</v>
      </c>
      <c r="L37" s="54">
        <f t="shared" si="12"/>
        <v>391895.19169999997</v>
      </c>
      <c r="M37" s="54">
        <f t="shared" si="12"/>
        <v>223700.8806</v>
      </c>
      <c r="N37" s="56">
        <f>SUM(B37:M37)</f>
        <v>8328852.867000001</v>
      </c>
    </row>
    <row r="38" spans="1:14" ht="18.75" customHeight="1">
      <c r="A38" s="57" t="s">
        <v>55</v>
      </c>
      <c r="B38" s="54">
        <f aca="true" t="shared" si="13" ref="B38:M38">B30*B7</f>
        <v>-3367.12894056</v>
      </c>
      <c r="C38" s="54">
        <f t="shared" si="13"/>
        <v>-2286.5400285</v>
      </c>
      <c r="D38" s="54">
        <f t="shared" si="13"/>
        <v>-2242.1964498499997</v>
      </c>
      <c r="E38" s="54">
        <f t="shared" si="13"/>
        <v>-391.1489504</v>
      </c>
      <c r="F38" s="54">
        <f t="shared" si="13"/>
        <v>-2204.9243441</v>
      </c>
      <c r="G38" s="54">
        <f t="shared" si="13"/>
        <v>-2738.1237</v>
      </c>
      <c r="H38" s="54">
        <f t="shared" si="13"/>
        <v>-2818.564</v>
      </c>
      <c r="I38" s="54">
        <f t="shared" si="13"/>
        <v>-2489.782022</v>
      </c>
      <c r="J38" s="54">
        <f t="shared" si="13"/>
        <v>-2022.7457349000001</v>
      </c>
      <c r="K38" s="54">
        <f t="shared" si="13"/>
        <v>-2426.39942016</v>
      </c>
      <c r="L38" s="54">
        <f t="shared" si="13"/>
        <v>-1176.7827347099999</v>
      </c>
      <c r="M38" s="54">
        <f t="shared" si="13"/>
        <v>-681.20142048</v>
      </c>
      <c r="N38" s="25">
        <f>SUM(B38:M38)</f>
        <v>-24845.53774566</v>
      </c>
    </row>
    <row r="39" spans="1:14" ht="18.75" customHeight="1">
      <c r="A39" s="57" t="s">
        <v>56</v>
      </c>
      <c r="B39" s="54">
        <f aca="true" t="shared" si="14" ref="B39:M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2897.56</v>
      </c>
      <c r="I39" s="54">
        <f t="shared" si="14"/>
        <v>2546.6000000000004</v>
      </c>
      <c r="J39" s="54">
        <f t="shared" si="14"/>
        <v>2118.6</v>
      </c>
      <c r="K39" s="54">
        <f t="shared" si="14"/>
        <v>2602.2400000000002</v>
      </c>
      <c r="L39" s="54">
        <f t="shared" si="14"/>
        <v>1271.16</v>
      </c>
      <c r="M39" s="54">
        <f t="shared" si="14"/>
        <v>719.0400000000001</v>
      </c>
      <c r="N39" s="56">
        <f>SUM(B39:M39)</f>
        <v>25436.04</v>
      </c>
    </row>
    <row r="40" spans="1:25" ht="18.75" customHeight="1">
      <c r="A40" s="2" t="s">
        <v>57</v>
      </c>
      <c r="B40" s="54">
        <v>0</v>
      </c>
      <c r="C40" s="54">
        <v>0</v>
      </c>
      <c r="D40" s="54">
        <v>10125.58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6">
        <f>SUM(B40:M40)</f>
        <v>10125.58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58</v>
      </c>
      <c r="B42" s="25">
        <f>+B43+B46+B54+B55</f>
        <v>-76562.4</v>
      </c>
      <c r="C42" s="25">
        <f aca="true" t="shared" si="15" ref="C42:M42">+C43+C46+C54+C55</f>
        <v>-75183</v>
      </c>
      <c r="D42" s="25">
        <f t="shared" si="15"/>
        <v>-55210.2</v>
      </c>
      <c r="E42" s="25">
        <f t="shared" si="15"/>
        <v>137138.96</v>
      </c>
      <c r="F42" s="25">
        <f t="shared" si="15"/>
        <v>-45398.6</v>
      </c>
      <c r="G42" s="25">
        <f t="shared" si="15"/>
        <v>-82197.8</v>
      </c>
      <c r="H42" s="25">
        <f t="shared" si="15"/>
        <v>-102102.2</v>
      </c>
      <c r="I42" s="25">
        <f t="shared" si="15"/>
        <v>-46322</v>
      </c>
      <c r="J42" s="25">
        <f t="shared" si="15"/>
        <v>-63349.8</v>
      </c>
      <c r="K42" s="25">
        <f t="shared" si="15"/>
        <v>-50600.8</v>
      </c>
      <c r="L42" s="25">
        <f t="shared" si="15"/>
        <v>-33987.2</v>
      </c>
      <c r="M42" s="25">
        <f t="shared" si="15"/>
        <v>-22788.6</v>
      </c>
      <c r="N42" s="25">
        <f>+N43+N46+N54+N55</f>
        <v>-516563.64</v>
      </c>
    </row>
    <row r="43" spans="1:14" ht="18.75" customHeight="1">
      <c r="A43" s="17" t="s">
        <v>59</v>
      </c>
      <c r="B43" s="26">
        <f>B44+B45</f>
        <v>-76562.4</v>
      </c>
      <c r="C43" s="26">
        <f>C44+C45</f>
        <v>-75183</v>
      </c>
      <c r="D43" s="26">
        <f>D44+D45</f>
        <v>-55210.2</v>
      </c>
      <c r="E43" s="26">
        <f>E44+E45</f>
        <v>-6099</v>
      </c>
      <c r="F43" s="26">
        <f aca="true" t="shared" si="16" ref="F43:M43">F44+F45</f>
        <v>-45398.6</v>
      </c>
      <c r="G43" s="26">
        <f t="shared" si="16"/>
        <v>-82197.8</v>
      </c>
      <c r="H43" s="26">
        <f t="shared" si="16"/>
        <v>-102102.2</v>
      </c>
      <c r="I43" s="26">
        <f t="shared" si="16"/>
        <v>-46322</v>
      </c>
      <c r="J43" s="26">
        <f t="shared" si="16"/>
        <v>-63349.8</v>
      </c>
      <c r="K43" s="26">
        <f t="shared" si="16"/>
        <v>-50600.8</v>
      </c>
      <c r="L43" s="26">
        <f t="shared" si="16"/>
        <v>-33987.2</v>
      </c>
      <c r="M43" s="26">
        <f t="shared" si="16"/>
        <v>-22788.6</v>
      </c>
      <c r="N43" s="25">
        <f aca="true" t="shared" si="17" ref="N43:N55">SUM(B43:M43)</f>
        <v>-659801.6</v>
      </c>
    </row>
    <row r="44" spans="1:25" ht="18.75" customHeight="1">
      <c r="A44" s="13" t="s">
        <v>60</v>
      </c>
      <c r="B44" s="20">
        <f>ROUND(-B9*$D$3,2)</f>
        <v>-76562.4</v>
      </c>
      <c r="C44" s="20">
        <f>ROUND(-C9*$D$3,2)</f>
        <v>-75183</v>
      </c>
      <c r="D44" s="20">
        <f>ROUND(-D9*$D$3,2)</f>
        <v>-55210.2</v>
      </c>
      <c r="E44" s="20">
        <f>ROUND(-E9*$D$3,2)</f>
        <v>-6099</v>
      </c>
      <c r="F44" s="20">
        <f aca="true" t="shared" si="18" ref="F44:M44">ROUND(-F9*$D$3,2)</f>
        <v>-45398.6</v>
      </c>
      <c r="G44" s="20">
        <f t="shared" si="18"/>
        <v>-82197.8</v>
      </c>
      <c r="H44" s="20">
        <f t="shared" si="18"/>
        <v>-102102.2</v>
      </c>
      <c r="I44" s="20">
        <f t="shared" si="18"/>
        <v>-46322</v>
      </c>
      <c r="J44" s="20">
        <f t="shared" si="18"/>
        <v>-63349.8</v>
      </c>
      <c r="K44" s="20">
        <f t="shared" si="18"/>
        <v>-50600.8</v>
      </c>
      <c r="L44" s="20">
        <f t="shared" si="18"/>
        <v>-33987.2</v>
      </c>
      <c r="M44" s="20">
        <f t="shared" si="18"/>
        <v>-22788.6</v>
      </c>
      <c r="N44" s="46">
        <f t="shared" si="17"/>
        <v>-659801.6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63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100</v>
      </c>
      <c r="B54" s="27">
        <v>0</v>
      </c>
      <c r="C54" s="27">
        <v>0</v>
      </c>
      <c r="D54" s="27">
        <v>0</v>
      </c>
      <c r="E54" s="27">
        <v>143237.96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143237.96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70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20"/>
    </row>
    <row r="57" spans="1:25" ht="15.75">
      <c r="A57" s="2" t="s">
        <v>71</v>
      </c>
      <c r="B57" s="29">
        <f aca="true" t="shared" si="21" ref="B57:M57">+B36+B42</f>
        <v>1026327.6198594401</v>
      </c>
      <c r="C57" s="29">
        <f t="shared" si="21"/>
        <v>688622.2851714999</v>
      </c>
      <c r="D57" s="29">
        <f t="shared" si="21"/>
        <v>688019.22795015</v>
      </c>
      <c r="E57" s="29">
        <f t="shared" si="21"/>
        <v>294318.19794959994</v>
      </c>
      <c r="F57" s="29">
        <f t="shared" si="21"/>
        <v>689422.8376559</v>
      </c>
      <c r="G57" s="29">
        <f t="shared" si="21"/>
        <v>819964.8398000001</v>
      </c>
      <c r="H57" s="29">
        <f t="shared" si="21"/>
        <v>887745.7435000001</v>
      </c>
      <c r="I57" s="29">
        <f t="shared" si="21"/>
        <v>793962.933978</v>
      </c>
      <c r="J57" s="29">
        <f t="shared" si="21"/>
        <v>623704.9125651</v>
      </c>
      <c r="K57" s="29">
        <f t="shared" si="21"/>
        <v>751964.2226798399</v>
      </c>
      <c r="L57" s="29">
        <f t="shared" si="21"/>
        <v>358002.3689652899</v>
      </c>
      <c r="M57" s="29">
        <f t="shared" si="21"/>
        <v>200950.11917952</v>
      </c>
      <c r="N57" s="29">
        <f>SUM(B57:M57)</f>
        <v>7823005.309254339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8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72</v>
      </c>
      <c r="B60" s="36">
        <f>SUM(B61:B74)</f>
        <v>1026327.6100000001</v>
      </c>
      <c r="C60" s="36">
        <f aca="true" t="shared" si="22" ref="C60:M60">SUM(C61:C74)</f>
        <v>688622.29</v>
      </c>
      <c r="D60" s="36">
        <f t="shared" si="22"/>
        <v>688019.22</v>
      </c>
      <c r="E60" s="36">
        <f t="shared" si="22"/>
        <v>294318.2</v>
      </c>
      <c r="F60" s="36">
        <f t="shared" si="22"/>
        <v>689422.84</v>
      </c>
      <c r="G60" s="36">
        <f t="shared" si="22"/>
        <v>819964.84</v>
      </c>
      <c r="H60" s="36">
        <f t="shared" si="22"/>
        <v>887745.75</v>
      </c>
      <c r="I60" s="36">
        <f t="shared" si="22"/>
        <v>793962.94</v>
      </c>
      <c r="J60" s="36">
        <f t="shared" si="22"/>
        <v>623704.91</v>
      </c>
      <c r="K60" s="36">
        <f t="shared" si="22"/>
        <v>751964.22</v>
      </c>
      <c r="L60" s="36">
        <f t="shared" si="22"/>
        <v>358002.37</v>
      </c>
      <c r="M60" s="36">
        <f t="shared" si="22"/>
        <v>200950.12</v>
      </c>
      <c r="N60" s="29">
        <f>SUM(N61:N74)</f>
        <v>7823005.31</v>
      </c>
    </row>
    <row r="61" spans="1:15" ht="18.75" customHeight="1">
      <c r="A61" s="17" t="s">
        <v>73</v>
      </c>
      <c r="B61" s="36">
        <v>202139.05</v>
      </c>
      <c r="C61" s="36">
        <v>198522.15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400661.19999999995</v>
      </c>
      <c r="O61"/>
    </row>
    <row r="62" spans="1:15" ht="18.75" customHeight="1">
      <c r="A62" s="17" t="s">
        <v>74</v>
      </c>
      <c r="B62" s="36">
        <v>824188.56</v>
      </c>
      <c r="C62" s="36">
        <v>490100.14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1314288.7000000002</v>
      </c>
      <c r="O62"/>
    </row>
    <row r="63" spans="1:16" ht="18.75" customHeight="1">
      <c r="A63" s="17" t="s">
        <v>75</v>
      </c>
      <c r="B63" s="35">
        <v>0</v>
      </c>
      <c r="C63" s="35">
        <v>0</v>
      </c>
      <c r="D63" s="26">
        <v>688019.22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688019.22</v>
      </c>
      <c r="P63"/>
    </row>
    <row r="64" spans="1:17" ht="18.75" customHeight="1">
      <c r="A64" s="17" t="s">
        <v>76</v>
      </c>
      <c r="B64" s="35">
        <v>0</v>
      </c>
      <c r="C64" s="35">
        <v>0</v>
      </c>
      <c r="D64" s="35">
        <v>0</v>
      </c>
      <c r="E64" s="26">
        <v>294318.2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294318.2</v>
      </c>
      <c r="Q64"/>
    </row>
    <row r="65" spans="1:18" ht="18.75" customHeight="1">
      <c r="A65" s="17" t="s">
        <v>77</v>
      </c>
      <c r="B65" s="35">
        <v>0</v>
      </c>
      <c r="C65" s="35">
        <v>0</v>
      </c>
      <c r="D65" s="35">
        <v>0</v>
      </c>
      <c r="E65" s="35">
        <v>0</v>
      </c>
      <c r="F65" s="26">
        <v>689422.84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689422.84</v>
      </c>
      <c r="R65"/>
    </row>
    <row r="66" spans="1:19" ht="18.75" customHeight="1">
      <c r="A66" s="17" t="s">
        <v>78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819964.84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819964.84</v>
      </c>
      <c r="S66"/>
    </row>
    <row r="67" spans="1:20" ht="18.75" customHeight="1">
      <c r="A67" s="17" t="s">
        <v>79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691107.52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691107.52</v>
      </c>
      <c r="T67"/>
    </row>
    <row r="68" spans="1:20" ht="18.75" customHeight="1">
      <c r="A68" s="17" t="s">
        <v>80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196638.23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196638.23</v>
      </c>
      <c r="T68"/>
    </row>
    <row r="69" spans="1:21" ht="18.75" customHeight="1">
      <c r="A69" s="17" t="s">
        <v>81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793962.94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793962.94</v>
      </c>
      <c r="U69"/>
    </row>
    <row r="70" spans="1:22" ht="18.75" customHeight="1">
      <c r="A70" s="17" t="s">
        <v>82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623704.91</v>
      </c>
      <c r="K70" s="35">
        <v>0</v>
      </c>
      <c r="L70" s="35">
        <v>0</v>
      </c>
      <c r="M70" s="35">
        <v>0</v>
      </c>
      <c r="N70" s="29">
        <f t="shared" si="23"/>
        <v>623704.91</v>
      </c>
      <c r="V70"/>
    </row>
    <row r="71" spans="1:23" ht="18.75" customHeight="1">
      <c r="A71" s="17" t="s">
        <v>83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751964.22</v>
      </c>
      <c r="L71" s="35">
        <v>0</v>
      </c>
      <c r="M71" s="61"/>
      <c r="N71" s="26">
        <f t="shared" si="23"/>
        <v>751964.22</v>
      </c>
      <c r="W71"/>
    </row>
    <row r="72" spans="1:24" ht="18.75" customHeight="1">
      <c r="A72" s="17" t="s">
        <v>84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358002.37</v>
      </c>
      <c r="M72" s="35">
        <v>0</v>
      </c>
      <c r="N72" s="29">
        <f t="shared" si="23"/>
        <v>358002.37</v>
      </c>
      <c r="X72"/>
    </row>
    <row r="73" spans="1:25" ht="18.75" customHeight="1">
      <c r="A73" s="17" t="s">
        <v>85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200950.12</v>
      </c>
      <c r="N73" s="26">
        <f t="shared" si="23"/>
        <v>200950.12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6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101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86</v>
      </c>
      <c r="B78" s="44">
        <v>2.267171496649449</v>
      </c>
      <c r="C78" s="44">
        <v>2.2411418540956065</v>
      </c>
      <c r="D78" s="44">
        <v>0</v>
      </c>
      <c r="E78" s="44">
        <v>0</v>
      </c>
      <c r="F78" s="35">
        <v>0</v>
      </c>
      <c r="G78" s="35">
        <v>0</v>
      </c>
      <c r="H78" s="44">
        <v>0</v>
      </c>
      <c r="I78" s="44">
        <v>0</v>
      </c>
      <c r="J78" s="44">
        <v>0</v>
      </c>
      <c r="K78" s="35">
        <v>0</v>
      </c>
      <c r="L78" s="44">
        <v>0</v>
      </c>
      <c r="M78" s="44">
        <v>0</v>
      </c>
      <c r="N78" s="29"/>
      <c r="O78"/>
    </row>
    <row r="79" spans="1:15" ht="18.75" customHeight="1">
      <c r="A79" s="17" t="s">
        <v>87</v>
      </c>
      <c r="B79" s="44">
        <v>1.9785174379326873</v>
      </c>
      <c r="C79" s="44">
        <v>1.8661241470681111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35">
        <v>0</v>
      </c>
      <c r="L79" s="44">
        <v>0</v>
      </c>
      <c r="M79" s="44">
        <v>0</v>
      </c>
      <c r="N79" s="29"/>
      <c r="O79"/>
    </row>
    <row r="80" spans="1:16" ht="18.75" customHeight="1">
      <c r="A80" s="17" t="s">
        <v>88</v>
      </c>
      <c r="B80" s="44">
        <v>0</v>
      </c>
      <c r="C80" s="44">
        <v>0</v>
      </c>
      <c r="D80" s="22">
        <f>(D$37+D$38+D$39)/D$7</f>
        <v>1.8146000102725723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35">
        <v>0</v>
      </c>
      <c r="L80" s="44">
        <v>0</v>
      </c>
      <c r="M80" s="44">
        <v>0</v>
      </c>
      <c r="N80" s="26"/>
      <c r="P80"/>
    </row>
    <row r="81" spans="1:17" ht="18.75" customHeight="1">
      <c r="A81" s="17" t="s">
        <v>89</v>
      </c>
      <c r="B81" s="44">
        <v>0</v>
      </c>
      <c r="C81" s="44">
        <v>0</v>
      </c>
      <c r="D81" s="44">
        <v>0</v>
      </c>
      <c r="E81" s="22">
        <f>(E$37+E$38+E$39)/E$7</f>
        <v>2.524197240193354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9"/>
      <c r="Q81"/>
    </row>
    <row r="82" spans="1:18" ht="18.75" customHeight="1">
      <c r="A82" s="17" t="s">
        <v>90</v>
      </c>
      <c r="B82" s="44">
        <v>0</v>
      </c>
      <c r="C82" s="44">
        <v>0</v>
      </c>
      <c r="D82" s="44">
        <v>0</v>
      </c>
      <c r="E82" s="44">
        <v>0</v>
      </c>
      <c r="F82" s="44">
        <f>(F$37+F$38+F$39)/F$7</f>
        <v>2.118874496553902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6"/>
      <c r="R82"/>
    </row>
    <row r="83" spans="1:19" ht="18.75" customHeight="1">
      <c r="A83" s="17" t="s">
        <v>91</v>
      </c>
      <c r="B83" s="44">
        <v>0</v>
      </c>
      <c r="C83" s="44">
        <v>0</v>
      </c>
      <c r="D83" s="44">
        <v>0</v>
      </c>
      <c r="E83" s="44">
        <v>0</v>
      </c>
      <c r="F83" s="35">
        <v>0</v>
      </c>
      <c r="G83" s="44">
        <f>(G$37+G$38+G$39)/G$7</f>
        <v>1.6803585108225756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9"/>
      <c r="S83"/>
    </row>
    <row r="84" spans="1:20" ht="18.75" customHeight="1">
      <c r="A84" s="17" t="s">
        <v>92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35">
        <v>0</v>
      </c>
      <c r="H84" s="44">
        <v>1.9766810603503586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  <c r="T84"/>
    </row>
    <row r="85" spans="1:20" ht="18.75" customHeight="1">
      <c r="A85" s="17" t="s">
        <v>93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v>1.932884463271932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T85"/>
    </row>
    <row r="86" spans="1:21" ht="18.75" customHeight="1">
      <c r="A86" s="17" t="s">
        <v>94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0</v>
      </c>
      <c r="I86" s="44">
        <f>(I$37+I$38+I$39)/I$7</f>
        <v>1.9197298073564688</v>
      </c>
      <c r="J86" s="44">
        <v>0</v>
      </c>
      <c r="K86" s="35">
        <v>0</v>
      </c>
      <c r="L86" s="44">
        <v>0</v>
      </c>
      <c r="M86" s="44">
        <v>0</v>
      </c>
      <c r="N86" s="26"/>
      <c r="U86"/>
    </row>
    <row r="87" spans="1:22" ht="18.75" customHeight="1">
      <c r="A87" s="17" t="s">
        <v>95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44">
        <v>0</v>
      </c>
      <c r="J87" s="44">
        <f>(J$37+J$38+J$39)/J$7</f>
        <v>2.1622016590196282</v>
      </c>
      <c r="K87" s="35">
        <v>0</v>
      </c>
      <c r="L87" s="44">
        <v>0</v>
      </c>
      <c r="M87" s="44">
        <v>0</v>
      </c>
      <c r="N87" s="29"/>
      <c r="V87"/>
    </row>
    <row r="88" spans="1:23" ht="18.75" customHeight="1">
      <c r="A88" s="17" t="s">
        <v>96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44">
        <v>0</v>
      </c>
      <c r="K88" s="22">
        <f>(K$37+K$38+K$39)/K$7</f>
        <v>2.0673529533829456</v>
      </c>
      <c r="L88" s="44">
        <v>0</v>
      </c>
      <c r="M88" s="44">
        <v>0</v>
      </c>
      <c r="N88" s="26"/>
      <c r="W88"/>
    </row>
    <row r="89" spans="1:24" ht="18.75" customHeight="1">
      <c r="A89" s="17" t="s">
        <v>97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44">
        <v>0</v>
      </c>
      <c r="L89" s="44">
        <f>(L$37+L$38+L$39)/L$7</f>
        <v>2.4544909548680356</v>
      </c>
      <c r="M89" s="44">
        <v>0</v>
      </c>
      <c r="N89" s="62"/>
      <c r="X89"/>
    </row>
    <row r="90" spans="1:25" ht="18.75" customHeight="1">
      <c r="A90" s="34" t="s">
        <v>98</v>
      </c>
      <c r="B90" s="45">
        <v>0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9">
        <f>(M$37+M$38+M$39)/M$7</f>
        <v>2.4047066827832593</v>
      </c>
      <c r="N90" s="50"/>
      <c r="Y90"/>
    </row>
    <row r="91" spans="1:13" ht="44.25" customHeight="1">
      <c r="A91" s="72" t="s">
        <v>102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</row>
    <row r="94" ht="14.25">
      <c r="B94" s="40"/>
    </row>
    <row r="95" ht="14.25">
      <c r="H95" s="41"/>
    </row>
    <row r="97" spans="8:11" ht="14.25">
      <c r="H97" s="42"/>
      <c r="I97" s="43"/>
      <c r="J97" s="43"/>
      <c r="K97" s="43"/>
    </row>
  </sheetData>
  <sheetProtection/>
  <mergeCells count="7">
    <mergeCell ref="A91:M91"/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2016-11-23T17:32:13Z</dcterms:modified>
  <cp:category/>
  <cp:version/>
  <cp:contentType/>
  <cp:contentStatus/>
</cp:coreProperties>
</file>