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CONCESSÃO'!$A$1:$K$130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<sst xmlns="http://schemas.openxmlformats.org/spreadsheetml/2006/main" count="134" uniqueCount="134">
  <si>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</si>
  <si>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</si>
  <si>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</si>
  <si>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</si>
  <si>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</si>
  <si>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</si>
  <si>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</si>
  <si>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</si>
  <si>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</si>
  <si>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</si>
  <si>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</si>
  <si>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</si>
  <si>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</si>
  <si>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</si>
  <si>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</si>
  <si>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</si>
  <si>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</si>
  <si>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</si>
  <si>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</si>
  <si>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</si>
  <si>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</si>
  <si>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</si>
  <si>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</si>
  <si>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</si>
  <si>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</si>
  <si>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</si>
  <si>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</si>
  <si>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</si>
  <si>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</si>
  <si>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</si>
  <si>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</si>
  <si>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</si>
  <si>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</si>
  <si>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</si>
  <si>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</si>
  <si>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</si>
  <si>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</si>
  <si>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</si>
  <si>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</si>
  <si>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</si>
  <si>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</si>
  <si>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</si>
  <si>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</si>
  <si>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</si>
  <si>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</si>
  <si>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</si>
  <si>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</si>
  <si>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</si>
  <si>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</si>
  <si>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</si>
  <si>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</si>
  <si>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</si>
  <si>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</si>
  <si>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</si>
  <si>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</si>
  <si>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</si>
  <si>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</si>
  <si>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</si>
  <si>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</si>
  <si>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</si>
  <si>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</si>
  <si>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</si>
  <si>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</si>
  <si>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</si>
  <si>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</si>
  <si>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</si>
  <si>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</si>
  <si>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</si>
  <si>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</si>
  <si>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</si>
  <si>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</si>
  <si>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</si>
  <si>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</si>
  <si>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</si>
  <si>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</si>
  <si>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</si>
  <si>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</si>
  <si>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</si>
  <si>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</si>
  <si>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</si>
  <si>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</si>
  <si>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</si>
  <si>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</si>
  <si>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</si>
  <si>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</si>
  <si>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</si>
  <si>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</si>
  <si>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</si>
  <si>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</si>
  <si>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</si>
  <si>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</si>
  <si>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</si>
  <si>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</si>
  <si>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</si>
  <si>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</si>
  <si>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</si>
  <si>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</si>
  <si>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</si>
  <si>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</si>
  <si>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</si>
  <si>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</si>
  <si>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</si>
  <si>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</si>
  <si>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</si>
  <si>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</si>
  <si>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</si>
  <si>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</si>
  <si>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</si>
  <si>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</si>
  <si>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</si>
  <si>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</si>
  <si>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</si>
  <si>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</si>
  <si>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</si>
  <si>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</si>
  <si>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</si>
  <si>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</si>
  <si>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8.9. Consórcio Unisul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</si>
  <si>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</si>
  <si>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</si>
  <si>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</si>
  <si>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</si>
  <si>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</si>
  <si>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</si>
  <si>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</si>
  <si>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</si>
  <si>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</si>
  <si>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 xml:space="preserve">6.3. Revisão de Remuneração pelo Transporte Coletivo 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</si>
  <si>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</si>
  <si>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</si>
  <si>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</si>
  <si>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</si>
  <si>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</si>
  <si>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OPERAÇÃO 21/11/16 - VENCIMENTO 05/12/16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</si>
</sst>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2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84" fontId="32" fillId="0" borderId="4" xfId="53" applyNumberFormat="1" applyFont="1" applyFill="1" applyBorder="1" applyAlignment="1">
      <alignment horizontal="center" vertical="center"/>
    </xf>
    <xf numFmtId="173" fontId="32" fillId="35" borderId="4" xfId="46" applyNumberFormat="1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4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6" t="s">
        <v>79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1" ht="21">
      <c r="A2" s="77" t="s">
        <v>133</v>
      </c>
      <c r="B2" s="77"/>
      <c r="C2" s="77"/>
      <c r="D2" s="77"/>
      <c r="E2" s="77"/>
      <c r="F2" s="77"/>
      <c r="G2" s="77"/>
      <c r="H2" s="77"/>
      <c r="I2" s="77"/>
      <c r="J2" s="77"/>
      <c r="K2" s="77"/>
    </row>
    <row r="3" spans="1:11" ht="15.75">
      <c r="A3" s="4"/>
      <c r="B3" s="5"/>
      <c r="C3" s="4" t="s">
        <v>14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8" t="s">
        <v>15</v>
      </c>
      <c r="B4" s="80" t="s">
        <v>93</v>
      </c>
      <c r="C4" s="81"/>
      <c r="D4" s="81"/>
      <c r="E4" s="81"/>
      <c r="F4" s="81"/>
      <c r="G4" s="81"/>
      <c r="H4" s="81"/>
      <c r="I4" s="81"/>
      <c r="J4" s="82"/>
      <c r="K4" s="79" t="s">
        <v>16</v>
      </c>
    </row>
    <row r="5" spans="1:11" ht="38.25">
      <c r="A5" s="78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83" t="s">
        <v>92</v>
      </c>
      <c r="J5" s="83" t="s">
        <v>91</v>
      </c>
      <c r="K5" s="78"/>
    </row>
    <row r="6" spans="1:11" ht="18.75" customHeight="1">
      <c r="A6" s="7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4"/>
      <c r="J6" s="84"/>
      <c r="K6" s="78"/>
    </row>
    <row r="7" spans="1:12" ht="17.25" customHeight="1">
      <c r="A7" s="8" t="s">
        <v>28</v>
      </c>
      <c r="B7" s="9">
        <f aca="true" t="shared" si="0" ref="B7:K7">+B8+B20+B24+B27</f>
        <v>626350</v>
      </c>
      <c r="C7" s="9">
        <f t="shared" si="0"/>
        <v>801210</v>
      </c>
      <c r="D7" s="9">
        <f t="shared" si="0"/>
        <v>839257</v>
      </c>
      <c r="E7" s="9">
        <f t="shared" si="0"/>
        <v>558238</v>
      </c>
      <c r="F7" s="9">
        <f t="shared" si="0"/>
        <v>749154</v>
      </c>
      <c r="G7" s="9">
        <f t="shared" si="0"/>
        <v>1249100</v>
      </c>
      <c r="H7" s="9">
        <f t="shared" si="0"/>
        <v>586196</v>
      </c>
      <c r="I7" s="9">
        <f t="shared" si="0"/>
        <v>130108</v>
      </c>
      <c r="J7" s="9">
        <f t="shared" si="0"/>
        <v>342286</v>
      </c>
      <c r="K7" s="9">
        <f t="shared" si="0"/>
        <v>5881899</v>
      </c>
      <c r="L7" s="52"/>
    </row>
    <row r="8" spans="1:11" ht="17.25" customHeight="1">
      <c r="A8" s="10" t="s">
        <v>99</v>
      </c>
      <c r="B8" s="11">
        <f>B9+B12+B16</f>
        <v>299493</v>
      </c>
      <c r="C8" s="11">
        <f aca="true" t="shared" si="1" ref="C8:J8">C9+C12+C16</f>
        <v>391875</v>
      </c>
      <c r="D8" s="11">
        <f t="shared" si="1"/>
        <v>386490</v>
      </c>
      <c r="E8" s="11">
        <f t="shared" si="1"/>
        <v>273580</v>
      </c>
      <c r="F8" s="11">
        <f t="shared" si="1"/>
        <v>357617</v>
      </c>
      <c r="G8" s="11">
        <f t="shared" si="1"/>
        <v>604358</v>
      </c>
      <c r="H8" s="11">
        <f t="shared" si="1"/>
        <v>306659</v>
      </c>
      <c r="I8" s="11">
        <f t="shared" si="1"/>
        <v>57674</v>
      </c>
      <c r="J8" s="11">
        <f t="shared" si="1"/>
        <v>154614</v>
      </c>
      <c r="K8" s="11">
        <f>SUM(B8:J8)</f>
        <v>2832360</v>
      </c>
    </row>
    <row r="9" spans="1:11" ht="17.25" customHeight="1">
      <c r="A9" s="15" t="s">
        <v>17</v>
      </c>
      <c r="B9" s="13">
        <f>+B10+B11</f>
        <v>38201</v>
      </c>
      <c r="C9" s="13">
        <f aca="true" t="shared" si="2" ref="C9:J9">+C10+C11</f>
        <v>53267</v>
      </c>
      <c r="D9" s="13">
        <f t="shared" si="2"/>
        <v>48203</v>
      </c>
      <c r="E9" s="13">
        <f t="shared" si="2"/>
        <v>34965</v>
      </c>
      <c r="F9" s="13">
        <f t="shared" si="2"/>
        <v>39715</v>
      </c>
      <c r="G9" s="13">
        <f t="shared" si="2"/>
        <v>52654</v>
      </c>
      <c r="H9" s="13">
        <f t="shared" si="2"/>
        <v>47550</v>
      </c>
      <c r="I9" s="13">
        <f t="shared" si="2"/>
        <v>8684</v>
      </c>
      <c r="J9" s="13">
        <f t="shared" si="2"/>
        <v>17881</v>
      </c>
      <c r="K9" s="11">
        <f>SUM(B9:J9)</f>
        <v>341120</v>
      </c>
    </row>
    <row r="10" spans="1:11" ht="17.25" customHeight="1">
      <c r="A10" s="29" t="s">
        <v>18</v>
      </c>
      <c r="B10" s="13">
        <v>38201</v>
      </c>
      <c r="C10" s="13">
        <v>53267</v>
      </c>
      <c r="D10" s="13">
        <v>48203</v>
      </c>
      <c r="E10" s="13">
        <v>34965</v>
      </c>
      <c r="F10" s="13">
        <v>39715</v>
      </c>
      <c r="G10" s="13">
        <v>52654</v>
      </c>
      <c r="H10" s="13">
        <v>47550</v>
      </c>
      <c r="I10" s="13">
        <v>8684</v>
      </c>
      <c r="J10" s="13">
        <v>17881</v>
      </c>
      <c r="K10" s="11">
        <f>SUM(B10:J10)</f>
        <v>341120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29</v>
      </c>
      <c r="B12" s="17">
        <f aca="true" t="shared" si="3" ref="B12:J12">SUM(B13:B15)</f>
        <v>215855</v>
      </c>
      <c r="C12" s="17">
        <f t="shared" si="3"/>
        <v>282230</v>
      </c>
      <c r="D12" s="17">
        <f t="shared" si="3"/>
        <v>281577</v>
      </c>
      <c r="E12" s="17">
        <f t="shared" si="3"/>
        <v>199501</v>
      </c>
      <c r="F12" s="17">
        <f t="shared" si="3"/>
        <v>257116</v>
      </c>
      <c r="G12" s="17">
        <f t="shared" si="3"/>
        <v>442304</v>
      </c>
      <c r="H12" s="17">
        <f t="shared" si="3"/>
        <v>218322</v>
      </c>
      <c r="I12" s="17">
        <f t="shared" si="3"/>
        <v>39909</v>
      </c>
      <c r="J12" s="17">
        <f t="shared" si="3"/>
        <v>113097</v>
      </c>
      <c r="K12" s="11">
        <f aca="true" t="shared" si="4" ref="K12:K27">SUM(B12:J12)</f>
        <v>2049911</v>
      </c>
    </row>
    <row r="13" spans="1:13" ht="17.25" customHeight="1">
      <c r="A13" s="14" t="s">
        <v>20</v>
      </c>
      <c r="B13" s="13">
        <v>103272</v>
      </c>
      <c r="C13" s="13">
        <v>144635</v>
      </c>
      <c r="D13" s="13">
        <v>148430</v>
      </c>
      <c r="E13" s="13">
        <v>102275</v>
      </c>
      <c r="F13" s="13">
        <v>129886</v>
      </c>
      <c r="G13" s="13">
        <v>210092</v>
      </c>
      <c r="H13" s="13">
        <v>99366</v>
      </c>
      <c r="I13" s="13">
        <v>22131</v>
      </c>
      <c r="J13" s="13">
        <v>59359</v>
      </c>
      <c r="K13" s="11">
        <f t="shared" si="4"/>
        <v>1019446</v>
      </c>
      <c r="L13" s="52"/>
      <c r="M13" s="53"/>
    </row>
    <row r="14" spans="1:12" ht="17.25" customHeight="1">
      <c r="A14" s="14" t="s">
        <v>21</v>
      </c>
      <c r="B14" s="13">
        <v>101925</v>
      </c>
      <c r="C14" s="13">
        <v>121703</v>
      </c>
      <c r="D14" s="13">
        <v>121973</v>
      </c>
      <c r="E14" s="13">
        <v>87355</v>
      </c>
      <c r="F14" s="13">
        <v>116756</v>
      </c>
      <c r="G14" s="13">
        <v>215340</v>
      </c>
      <c r="H14" s="13">
        <v>101033</v>
      </c>
      <c r="I14" s="13">
        <v>15075</v>
      </c>
      <c r="J14" s="13">
        <v>50093</v>
      </c>
      <c r="K14" s="11">
        <f t="shared" si="4"/>
        <v>931253</v>
      </c>
      <c r="L14" s="52"/>
    </row>
    <row r="15" spans="1:11" ht="17.25" customHeight="1">
      <c r="A15" s="14" t="s">
        <v>22</v>
      </c>
      <c r="B15" s="13">
        <v>10658</v>
      </c>
      <c r="C15" s="13">
        <v>15892</v>
      </c>
      <c r="D15" s="13">
        <v>11174</v>
      </c>
      <c r="E15" s="13">
        <v>9871</v>
      </c>
      <c r="F15" s="13">
        <v>10474</v>
      </c>
      <c r="G15" s="13">
        <v>16872</v>
      </c>
      <c r="H15" s="13">
        <v>17923</v>
      </c>
      <c r="I15" s="13">
        <v>2703</v>
      </c>
      <c r="J15" s="13">
        <v>3645</v>
      </c>
      <c r="K15" s="11">
        <f t="shared" si="4"/>
        <v>99212</v>
      </c>
    </row>
    <row r="16" spans="1:11" ht="17.25" customHeight="1">
      <c r="A16" s="15" t="s">
        <v>95</v>
      </c>
      <c r="B16" s="13">
        <f>B17+B18+B19</f>
        <v>45437</v>
      </c>
      <c r="C16" s="13">
        <f aca="true" t="shared" si="5" ref="C16:J16">C17+C18+C19</f>
        <v>56378</v>
      </c>
      <c r="D16" s="13">
        <f t="shared" si="5"/>
        <v>56710</v>
      </c>
      <c r="E16" s="13">
        <f t="shared" si="5"/>
        <v>39114</v>
      </c>
      <c r="F16" s="13">
        <f t="shared" si="5"/>
        <v>60786</v>
      </c>
      <c r="G16" s="13">
        <f t="shared" si="5"/>
        <v>109400</v>
      </c>
      <c r="H16" s="13">
        <f t="shared" si="5"/>
        <v>40787</v>
      </c>
      <c r="I16" s="13">
        <f t="shared" si="5"/>
        <v>9081</v>
      </c>
      <c r="J16" s="13">
        <f t="shared" si="5"/>
        <v>23636</v>
      </c>
      <c r="K16" s="11">
        <f t="shared" si="4"/>
        <v>441329</v>
      </c>
    </row>
    <row r="17" spans="1:11" ht="17.25" customHeight="1">
      <c r="A17" s="14" t="s">
        <v>96</v>
      </c>
      <c r="B17" s="13">
        <v>24952</v>
      </c>
      <c r="C17" s="13">
        <v>32872</v>
      </c>
      <c r="D17" s="13">
        <v>31507</v>
      </c>
      <c r="E17" s="13">
        <v>21941</v>
      </c>
      <c r="F17" s="13">
        <v>34545</v>
      </c>
      <c r="G17" s="13">
        <v>59605</v>
      </c>
      <c r="H17" s="13">
        <v>23701</v>
      </c>
      <c r="I17" s="13">
        <v>5411</v>
      </c>
      <c r="J17" s="13">
        <v>12996</v>
      </c>
      <c r="K17" s="11">
        <f t="shared" si="4"/>
        <v>247530</v>
      </c>
    </row>
    <row r="18" spans="1:11" ht="17.25" customHeight="1">
      <c r="A18" s="14" t="s">
        <v>97</v>
      </c>
      <c r="B18" s="13">
        <v>18186</v>
      </c>
      <c r="C18" s="13">
        <v>20214</v>
      </c>
      <c r="D18" s="13">
        <v>23192</v>
      </c>
      <c r="E18" s="13">
        <v>15331</v>
      </c>
      <c r="F18" s="13">
        <v>24037</v>
      </c>
      <c r="G18" s="13">
        <v>46224</v>
      </c>
      <c r="H18" s="13">
        <v>13845</v>
      </c>
      <c r="I18" s="13">
        <v>3180</v>
      </c>
      <c r="J18" s="13">
        <v>9822</v>
      </c>
      <c r="K18" s="11">
        <f t="shared" si="4"/>
        <v>174031</v>
      </c>
    </row>
    <row r="19" spans="1:11" ht="17.25" customHeight="1">
      <c r="A19" s="14" t="s">
        <v>98</v>
      </c>
      <c r="B19" s="13">
        <v>2299</v>
      </c>
      <c r="C19" s="13">
        <v>3292</v>
      </c>
      <c r="D19" s="13">
        <v>2011</v>
      </c>
      <c r="E19" s="13">
        <v>1842</v>
      </c>
      <c r="F19" s="13">
        <v>2204</v>
      </c>
      <c r="G19" s="13">
        <v>3571</v>
      </c>
      <c r="H19" s="13">
        <v>3241</v>
      </c>
      <c r="I19" s="13">
        <v>490</v>
      </c>
      <c r="J19" s="13">
        <v>818</v>
      </c>
      <c r="K19" s="11">
        <f t="shared" si="4"/>
        <v>19768</v>
      </c>
    </row>
    <row r="20" spans="1:11" ht="17.25" customHeight="1">
      <c r="A20" s="16" t="s">
        <v>23</v>
      </c>
      <c r="B20" s="11">
        <f>+B21+B22+B23</f>
        <v>154300</v>
      </c>
      <c r="C20" s="11">
        <f aca="true" t="shared" si="6" ref="C20:J20">+C21+C22+C23</f>
        <v>175216</v>
      </c>
      <c r="D20" s="11">
        <f t="shared" si="6"/>
        <v>200357</v>
      </c>
      <c r="E20" s="11">
        <f t="shared" si="6"/>
        <v>127158</v>
      </c>
      <c r="F20" s="11">
        <f t="shared" si="6"/>
        <v>196200</v>
      </c>
      <c r="G20" s="11">
        <f t="shared" si="6"/>
        <v>363182</v>
      </c>
      <c r="H20" s="11">
        <f t="shared" si="6"/>
        <v>133315</v>
      </c>
      <c r="I20" s="11">
        <f t="shared" si="6"/>
        <v>31701</v>
      </c>
      <c r="J20" s="11">
        <f t="shared" si="6"/>
        <v>76090</v>
      </c>
      <c r="K20" s="11">
        <f t="shared" si="4"/>
        <v>1457519</v>
      </c>
    </row>
    <row r="21" spans="1:12" ht="17.25" customHeight="1">
      <c r="A21" s="12" t="s">
        <v>24</v>
      </c>
      <c r="B21" s="13">
        <v>83145</v>
      </c>
      <c r="C21" s="13">
        <v>103972</v>
      </c>
      <c r="D21" s="13">
        <v>119901</v>
      </c>
      <c r="E21" s="13">
        <v>74266</v>
      </c>
      <c r="F21" s="13">
        <v>112312</v>
      </c>
      <c r="G21" s="13">
        <v>191218</v>
      </c>
      <c r="H21" s="13">
        <v>75143</v>
      </c>
      <c r="I21" s="13">
        <v>19813</v>
      </c>
      <c r="J21" s="13">
        <v>44406</v>
      </c>
      <c r="K21" s="11">
        <f t="shared" si="4"/>
        <v>824176</v>
      </c>
      <c r="L21" s="52"/>
    </row>
    <row r="22" spans="1:12" ht="17.25" customHeight="1">
      <c r="A22" s="12" t="s">
        <v>25</v>
      </c>
      <c r="B22" s="13">
        <v>66382</v>
      </c>
      <c r="C22" s="13">
        <v>65454</v>
      </c>
      <c r="D22" s="13">
        <v>75596</v>
      </c>
      <c r="E22" s="13">
        <v>49367</v>
      </c>
      <c r="F22" s="13">
        <v>79396</v>
      </c>
      <c r="G22" s="13">
        <v>163704</v>
      </c>
      <c r="H22" s="13">
        <v>52191</v>
      </c>
      <c r="I22" s="13">
        <v>10834</v>
      </c>
      <c r="J22" s="13">
        <v>30039</v>
      </c>
      <c r="K22" s="11">
        <f t="shared" si="4"/>
        <v>592963</v>
      </c>
      <c r="L22" s="52"/>
    </row>
    <row r="23" spans="1:11" ht="17.25" customHeight="1">
      <c r="A23" s="12" t="s">
        <v>26</v>
      </c>
      <c r="B23" s="13">
        <v>4773</v>
      </c>
      <c r="C23" s="13">
        <v>5790</v>
      </c>
      <c r="D23" s="13">
        <v>4860</v>
      </c>
      <c r="E23" s="13">
        <v>3525</v>
      </c>
      <c r="F23" s="13">
        <v>4492</v>
      </c>
      <c r="G23" s="13">
        <v>8260</v>
      </c>
      <c r="H23" s="13">
        <v>5981</v>
      </c>
      <c r="I23" s="13">
        <v>1054</v>
      </c>
      <c r="J23" s="13">
        <v>1645</v>
      </c>
      <c r="K23" s="11">
        <f t="shared" si="4"/>
        <v>40380</v>
      </c>
    </row>
    <row r="24" spans="1:11" ht="17.25" customHeight="1">
      <c r="A24" s="16" t="s">
        <v>27</v>
      </c>
      <c r="B24" s="13">
        <f>+B25+B26</f>
        <v>172557</v>
      </c>
      <c r="C24" s="13">
        <f aca="true" t="shared" si="7" ref="C24:J24">+C25+C26</f>
        <v>234119</v>
      </c>
      <c r="D24" s="13">
        <f t="shared" si="7"/>
        <v>252410</v>
      </c>
      <c r="E24" s="13">
        <f t="shared" si="7"/>
        <v>157500</v>
      </c>
      <c r="F24" s="13">
        <f t="shared" si="7"/>
        <v>195337</v>
      </c>
      <c r="G24" s="13">
        <f t="shared" si="7"/>
        <v>281560</v>
      </c>
      <c r="H24" s="13">
        <f t="shared" si="7"/>
        <v>137321</v>
      </c>
      <c r="I24" s="13">
        <f t="shared" si="7"/>
        <v>40733</v>
      </c>
      <c r="J24" s="13">
        <f t="shared" si="7"/>
        <v>111582</v>
      </c>
      <c r="K24" s="11">
        <f t="shared" si="4"/>
        <v>1583119</v>
      </c>
    </row>
    <row r="25" spans="1:12" ht="17.25" customHeight="1">
      <c r="A25" s="12" t="s">
        <v>131</v>
      </c>
      <c r="B25" s="13">
        <v>69186</v>
      </c>
      <c r="C25" s="13">
        <v>104566</v>
      </c>
      <c r="D25" s="13">
        <v>122764</v>
      </c>
      <c r="E25" s="13">
        <v>74959</v>
      </c>
      <c r="F25" s="13">
        <v>87261</v>
      </c>
      <c r="G25" s="13">
        <v>117136</v>
      </c>
      <c r="H25" s="13">
        <v>58356</v>
      </c>
      <c r="I25" s="13">
        <v>22037</v>
      </c>
      <c r="J25" s="13">
        <v>50934</v>
      </c>
      <c r="K25" s="11">
        <f t="shared" si="4"/>
        <v>707199</v>
      </c>
      <c r="L25" s="52"/>
    </row>
    <row r="26" spans="1:12" ht="17.25" customHeight="1">
      <c r="A26" s="12" t="s">
        <v>132</v>
      </c>
      <c r="B26" s="13">
        <v>103371</v>
      </c>
      <c r="C26" s="13">
        <v>129553</v>
      </c>
      <c r="D26" s="13">
        <v>129646</v>
      </c>
      <c r="E26" s="13">
        <v>82541</v>
      </c>
      <c r="F26" s="13">
        <v>108076</v>
      </c>
      <c r="G26" s="13">
        <v>164424</v>
      </c>
      <c r="H26" s="13">
        <v>78965</v>
      </c>
      <c r="I26" s="13">
        <v>18696</v>
      </c>
      <c r="J26" s="13">
        <v>60648</v>
      </c>
      <c r="K26" s="11">
        <f t="shared" si="4"/>
        <v>875920</v>
      </c>
      <c r="L26" s="52"/>
    </row>
    <row r="27" spans="1:11" ht="34.5" customHeight="1">
      <c r="A27" s="30" t="s">
        <v>30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8901</v>
      </c>
      <c r="I27" s="11">
        <v>0</v>
      </c>
      <c r="J27" s="11">
        <v>0</v>
      </c>
      <c r="K27" s="11">
        <f t="shared" si="4"/>
        <v>8901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31</v>
      </c>
      <c r="B29" s="59">
        <f>SUM(B30:B33)</f>
        <v>2.7736</v>
      </c>
      <c r="C29" s="59">
        <f aca="true" t="shared" si="8" ref="C29:J29">SUM(C30:C33)</f>
        <v>3.10359418</v>
      </c>
      <c r="D29" s="59">
        <f t="shared" si="8"/>
        <v>3.4946</v>
      </c>
      <c r="E29" s="59">
        <f t="shared" si="8"/>
        <v>2.97171955</v>
      </c>
      <c r="F29" s="59">
        <f t="shared" si="8"/>
        <v>2.9409</v>
      </c>
      <c r="G29" s="59">
        <f t="shared" si="8"/>
        <v>2.4816000000000003</v>
      </c>
      <c r="H29" s="59">
        <f t="shared" si="8"/>
        <v>2.8455</v>
      </c>
      <c r="I29" s="59">
        <f t="shared" si="8"/>
        <v>5.0513</v>
      </c>
      <c r="J29" s="59">
        <f t="shared" si="8"/>
        <v>2.9977</v>
      </c>
      <c r="K29" s="19">
        <v>0</v>
      </c>
    </row>
    <row r="30" spans="1:11" ht="17.25" customHeight="1">
      <c r="A30" s="16" t="s">
        <v>32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33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105</v>
      </c>
      <c r="B32" s="75">
        <v>-0.0048</v>
      </c>
      <c r="C32" s="75">
        <v>-0.0049</v>
      </c>
      <c r="D32" s="75">
        <v>-0.005</v>
      </c>
      <c r="E32" s="75">
        <v>-0.00458045</v>
      </c>
      <c r="F32" s="75">
        <v>-0.0047</v>
      </c>
      <c r="G32" s="75">
        <v>-0.0039</v>
      </c>
      <c r="H32" s="75">
        <v>-0.0046</v>
      </c>
      <c r="I32" s="74">
        <v>0</v>
      </c>
      <c r="J32" s="74">
        <v>0</v>
      </c>
      <c r="K32" s="61">
        <v>0</v>
      </c>
    </row>
    <row r="33" spans="1:11" ht="17.25" customHeight="1">
      <c r="A33" s="30" t="s">
        <v>34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77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7049.8</v>
      </c>
      <c r="I35" s="19">
        <v>0</v>
      </c>
      <c r="J35" s="19">
        <v>0</v>
      </c>
      <c r="K35" s="23">
        <f>SUM(B35:J35)</f>
        <v>7049.8</v>
      </c>
    </row>
    <row r="36" spans="1:11" ht="17.25" customHeight="1">
      <c r="A36" s="16" t="s">
        <v>35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36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37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38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10"/>
        <v>0</v>
      </c>
    </row>
    <row r="41" spans="1:11" ht="17.25" customHeight="1">
      <c r="A41" s="12" t="s">
        <v>39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10"/>
        <v>0</v>
      </c>
    </row>
    <row r="42" spans="1:11" ht="17.25" customHeight="1">
      <c r="A42" s="12" t="s">
        <v>40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10"/>
        <v>0</v>
      </c>
    </row>
    <row r="43" spans="1:11" ht="17.25" customHeight="1">
      <c r="A43" s="62" t="s">
        <v>104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41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42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43</v>
      </c>
      <c r="B47" s="22">
        <f>+B48+B57</f>
        <v>1760137.01</v>
      </c>
      <c r="C47" s="22">
        <f aca="true" t="shared" si="12" ref="C47:H47">+C48+C57</f>
        <v>2516083.83</v>
      </c>
      <c r="D47" s="22">
        <f t="shared" si="12"/>
        <v>2965089.7899999996</v>
      </c>
      <c r="E47" s="22">
        <f t="shared" si="12"/>
        <v>1685090.7</v>
      </c>
      <c r="F47" s="22">
        <f t="shared" si="12"/>
        <v>2232223.36</v>
      </c>
      <c r="G47" s="22">
        <f t="shared" si="12"/>
        <v>3136898.3999999994</v>
      </c>
      <c r="H47" s="22">
        <f t="shared" si="12"/>
        <v>1698944.76</v>
      </c>
      <c r="I47" s="22">
        <f>+I48+I57</f>
        <v>658280.26</v>
      </c>
      <c r="J47" s="22">
        <f>+J48+J57</f>
        <v>1042301.37</v>
      </c>
      <c r="K47" s="22">
        <f>SUM(B47:J47)</f>
        <v>17695049.479999997</v>
      </c>
    </row>
    <row r="48" spans="1:11" ht="17.25" customHeight="1">
      <c r="A48" s="16" t="s">
        <v>113</v>
      </c>
      <c r="B48" s="23">
        <f>SUM(B49:B56)</f>
        <v>1741336.04</v>
      </c>
      <c r="C48" s="23">
        <f aca="true" t="shared" si="13" ref="C48:J48">SUM(C49:C56)</f>
        <v>2492404.42</v>
      </c>
      <c r="D48" s="23">
        <f t="shared" si="13"/>
        <v>2939253.2699999996</v>
      </c>
      <c r="E48" s="23">
        <f t="shared" si="13"/>
        <v>1662372.18</v>
      </c>
      <c r="F48" s="23">
        <f t="shared" si="13"/>
        <v>2208468.52</v>
      </c>
      <c r="G48" s="23">
        <f t="shared" si="13"/>
        <v>3107196.6399999997</v>
      </c>
      <c r="H48" s="23">
        <f t="shared" si="13"/>
        <v>1678785.56</v>
      </c>
      <c r="I48" s="23">
        <f t="shared" si="13"/>
        <v>658280.26</v>
      </c>
      <c r="J48" s="23">
        <f t="shared" si="13"/>
        <v>1028287.78</v>
      </c>
      <c r="K48" s="23">
        <f aca="true" t="shared" si="14" ref="K48:K57">SUM(B48:J48)</f>
        <v>17516384.67</v>
      </c>
    </row>
    <row r="49" spans="1:11" ht="17.25" customHeight="1">
      <c r="A49" s="34" t="s">
        <v>44</v>
      </c>
      <c r="B49" s="23">
        <f aca="true" t="shared" si="15" ref="B49:H49">ROUND(B30*B7,2)</f>
        <v>1740250.84</v>
      </c>
      <c r="C49" s="23">
        <f t="shared" si="15"/>
        <v>2485032.94</v>
      </c>
      <c r="D49" s="23">
        <f t="shared" si="15"/>
        <v>2937063.8</v>
      </c>
      <c r="E49" s="23">
        <f t="shared" si="15"/>
        <v>1661483.76</v>
      </c>
      <c r="F49" s="23">
        <f t="shared" si="15"/>
        <v>2206708.02</v>
      </c>
      <c r="G49" s="23">
        <f t="shared" si="15"/>
        <v>3104638.05</v>
      </c>
      <c r="H49" s="23">
        <f t="shared" si="15"/>
        <v>1670717.22</v>
      </c>
      <c r="I49" s="23">
        <f>ROUND(I30*I7,2)</f>
        <v>657214.54</v>
      </c>
      <c r="J49" s="23">
        <f>ROUND(J30*J7,2)</f>
        <v>1026070.74</v>
      </c>
      <c r="K49" s="23">
        <f t="shared" si="14"/>
        <v>17489179.91</v>
      </c>
    </row>
    <row r="50" spans="1:11" ht="17.25" customHeight="1">
      <c r="A50" s="34" t="s">
        <v>45</v>
      </c>
      <c r="B50" s="19">
        <v>0</v>
      </c>
      <c r="C50" s="23">
        <f>ROUND(C31*C7,2)</f>
        <v>5523.69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5523.69</v>
      </c>
    </row>
    <row r="51" spans="1:11" ht="17.25" customHeight="1">
      <c r="A51" s="66" t="s">
        <v>106</v>
      </c>
      <c r="B51" s="67">
        <f aca="true" t="shared" si="16" ref="B51:H51">ROUND(B32*B7,2)</f>
        <v>-3006.48</v>
      </c>
      <c r="C51" s="67">
        <f t="shared" si="16"/>
        <v>-3925.93</v>
      </c>
      <c r="D51" s="67">
        <f t="shared" si="16"/>
        <v>-4196.29</v>
      </c>
      <c r="E51" s="67">
        <f t="shared" si="16"/>
        <v>-2556.98</v>
      </c>
      <c r="F51" s="67">
        <f t="shared" si="16"/>
        <v>-3521.02</v>
      </c>
      <c r="G51" s="67">
        <f t="shared" si="16"/>
        <v>-4871.49</v>
      </c>
      <c r="H51" s="67">
        <f t="shared" si="16"/>
        <v>-2696.5</v>
      </c>
      <c r="I51" s="19">
        <v>0</v>
      </c>
      <c r="J51" s="19">
        <v>0</v>
      </c>
      <c r="K51" s="67">
        <f>SUM(B51:J51)</f>
        <v>-24774.690000000002</v>
      </c>
    </row>
    <row r="52" spans="1:11" ht="17.25" customHeight="1">
      <c r="A52" s="34" t="s">
        <v>46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47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7049.8</v>
      </c>
      <c r="I53" s="31">
        <f>+I35</f>
        <v>0</v>
      </c>
      <c r="J53" s="31">
        <f>+J35</f>
        <v>0</v>
      </c>
      <c r="K53" s="23">
        <f t="shared" si="14"/>
        <v>7049.8</v>
      </c>
    </row>
    <row r="54" spans="1:11" ht="17.25" customHeight="1">
      <c r="A54" s="12" t="s">
        <v>48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49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112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50</v>
      </c>
      <c r="B57" s="36">
        <v>18800.97</v>
      </c>
      <c r="C57" s="36">
        <v>23679.41</v>
      </c>
      <c r="D57" s="36">
        <v>25836.52</v>
      </c>
      <c r="E57" s="36">
        <v>22718.52</v>
      </c>
      <c r="F57" s="36">
        <v>23754.84</v>
      </c>
      <c r="G57" s="36">
        <v>29701.76</v>
      </c>
      <c r="H57" s="36">
        <v>20159.2</v>
      </c>
      <c r="I57" s="19">
        <v>0</v>
      </c>
      <c r="J57" s="36">
        <v>14013.59</v>
      </c>
      <c r="K57" s="36">
        <f t="shared" si="14"/>
        <v>178664.81000000003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51</v>
      </c>
      <c r="B61" s="35">
        <f aca="true" t="shared" si="17" ref="B61:J61">+B62+B69+B101+B102</f>
        <v>-241000.62</v>
      </c>
      <c r="C61" s="35">
        <f t="shared" si="17"/>
        <v>-228179.2</v>
      </c>
      <c r="D61" s="35">
        <f t="shared" si="17"/>
        <v>-234167.72000000003</v>
      </c>
      <c r="E61" s="35">
        <f t="shared" si="17"/>
        <v>-302418.19</v>
      </c>
      <c r="F61" s="35">
        <f t="shared" si="17"/>
        <v>-278268.74</v>
      </c>
      <c r="G61" s="35">
        <f t="shared" si="17"/>
        <v>-309886.51</v>
      </c>
      <c r="H61" s="35">
        <f t="shared" si="17"/>
        <v>-195725</v>
      </c>
      <c r="I61" s="35">
        <f t="shared" si="17"/>
        <v>-100636.03</v>
      </c>
      <c r="J61" s="35">
        <f t="shared" si="17"/>
        <v>-78844.3</v>
      </c>
      <c r="K61" s="35">
        <f>SUM(B61:J61)</f>
        <v>-1969126.31</v>
      </c>
    </row>
    <row r="62" spans="1:11" ht="18.75" customHeight="1">
      <c r="A62" s="16" t="s">
        <v>75</v>
      </c>
      <c r="B62" s="35">
        <f aca="true" t="shared" si="18" ref="B62:J62">B63+B64+B65+B66+B67+B68</f>
        <v>-225764.12</v>
      </c>
      <c r="C62" s="35">
        <f t="shared" si="18"/>
        <v>-205984.28</v>
      </c>
      <c r="D62" s="35">
        <f t="shared" si="18"/>
        <v>-212148.86000000002</v>
      </c>
      <c r="E62" s="35">
        <f t="shared" si="18"/>
        <v>-287755.19</v>
      </c>
      <c r="F62" s="35">
        <f t="shared" si="18"/>
        <v>-257725.41</v>
      </c>
      <c r="G62" s="35">
        <f t="shared" si="18"/>
        <v>-279174.98000000004</v>
      </c>
      <c r="H62" s="35">
        <f t="shared" si="18"/>
        <v>-180690</v>
      </c>
      <c r="I62" s="35">
        <f t="shared" si="18"/>
        <v>-32999.2</v>
      </c>
      <c r="J62" s="35">
        <f t="shared" si="18"/>
        <v>-67947.8</v>
      </c>
      <c r="K62" s="35">
        <f aca="true" t="shared" si="19" ref="K62:K91">SUM(B62:J62)</f>
        <v>-1750189.8399999999</v>
      </c>
    </row>
    <row r="63" spans="1:11" ht="18.75" customHeight="1">
      <c r="A63" s="12" t="s">
        <v>76</v>
      </c>
      <c r="B63" s="35">
        <f>-ROUND(B9*$D$3,2)</f>
        <v>-145163.8</v>
      </c>
      <c r="C63" s="35">
        <f aca="true" t="shared" si="20" ref="C63:J63">-ROUND(C9*$D$3,2)</f>
        <v>-202414.6</v>
      </c>
      <c r="D63" s="35">
        <f t="shared" si="20"/>
        <v>-183171.4</v>
      </c>
      <c r="E63" s="35">
        <f t="shared" si="20"/>
        <v>-132867</v>
      </c>
      <c r="F63" s="35">
        <f t="shared" si="20"/>
        <v>-150917</v>
      </c>
      <c r="G63" s="35">
        <f t="shared" si="20"/>
        <v>-200085.2</v>
      </c>
      <c r="H63" s="35">
        <f t="shared" si="20"/>
        <v>-180690</v>
      </c>
      <c r="I63" s="35">
        <f t="shared" si="20"/>
        <v>-32999.2</v>
      </c>
      <c r="J63" s="35">
        <f t="shared" si="20"/>
        <v>-67947.8</v>
      </c>
      <c r="K63" s="35">
        <f t="shared" si="19"/>
        <v>-1296256</v>
      </c>
    </row>
    <row r="64" spans="1:11" ht="18.75" customHeight="1">
      <c r="A64" s="12" t="s">
        <v>52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100</v>
      </c>
      <c r="B65" s="35">
        <v>-1280.6</v>
      </c>
      <c r="C65" s="35">
        <v>-440.8</v>
      </c>
      <c r="D65" s="35">
        <v>-262.2</v>
      </c>
      <c r="E65" s="35">
        <v>-1436.4</v>
      </c>
      <c r="F65" s="35">
        <v>-665</v>
      </c>
      <c r="G65" s="35">
        <v>-509.2</v>
      </c>
      <c r="H65" s="19">
        <v>0</v>
      </c>
      <c r="I65" s="19">
        <v>0</v>
      </c>
      <c r="J65" s="19">
        <v>0</v>
      </c>
      <c r="K65" s="35">
        <f t="shared" si="19"/>
        <v>-4594.2</v>
      </c>
    </row>
    <row r="66" spans="1:11" ht="18.75" customHeight="1">
      <c r="A66" s="12" t="s">
        <v>107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</row>
    <row r="67" spans="1:11" ht="18.75" customHeight="1">
      <c r="A67" s="12" t="s">
        <v>53</v>
      </c>
      <c r="B67" s="35">
        <v>-79319.72</v>
      </c>
      <c r="C67" s="35">
        <v>-3128.88</v>
      </c>
      <c r="D67" s="35">
        <v>-28715.26</v>
      </c>
      <c r="E67" s="35">
        <v>-153451.79</v>
      </c>
      <c r="F67" s="35">
        <v>-106143.41</v>
      </c>
      <c r="G67" s="35">
        <v>-78580.58</v>
      </c>
      <c r="H67" s="19">
        <v>0</v>
      </c>
      <c r="I67" s="19">
        <v>0</v>
      </c>
      <c r="J67" s="19">
        <v>0</v>
      </c>
      <c r="K67" s="35">
        <f t="shared" si="19"/>
        <v>-449339.6400000001</v>
      </c>
    </row>
    <row r="68" spans="1:11" ht="18.75" customHeight="1">
      <c r="A68" s="12" t="s">
        <v>54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80</v>
      </c>
      <c r="B69" s="67">
        <f aca="true" t="shared" si="21" ref="B69:J69">SUM(B70:B99)</f>
        <v>-15236.5</v>
      </c>
      <c r="C69" s="67">
        <f t="shared" si="21"/>
        <v>-22194.92</v>
      </c>
      <c r="D69" s="67">
        <f t="shared" si="21"/>
        <v>-22018.86</v>
      </c>
      <c r="E69" s="67">
        <f t="shared" si="21"/>
        <v>-14663</v>
      </c>
      <c r="F69" s="67">
        <f t="shared" si="21"/>
        <v>-20543.33</v>
      </c>
      <c r="G69" s="67">
        <f t="shared" si="21"/>
        <v>-30711.53</v>
      </c>
      <c r="H69" s="67">
        <f t="shared" si="21"/>
        <v>-15035</v>
      </c>
      <c r="I69" s="67">
        <f t="shared" si="21"/>
        <v>-67636.83</v>
      </c>
      <c r="J69" s="67">
        <f t="shared" si="21"/>
        <v>-10896.5</v>
      </c>
      <c r="K69" s="67">
        <f t="shared" si="19"/>
        <v>-218936.47000000003</v>
      </c>
    </row>
    <row r="70" spans="1:11" ht="18.75" customHeight="1">
      <c r="A70" s="12" t="s">
        <v>55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56</v>
      </c>
      <c r="B71" s="19">
        <v>0</v>
      </c>
      <c r="C71" s="35">
        <v>-76.42</v>
      </c>
      <c r="D71" s="35">
        <v>-6.03</v>
      </c>
      <c r="E71" s="19">
        <v>0</v>
      </c>
      <c r="F71" s="19">
        <v>0</v>
      </c>
      <c r="G71" s="35">
        <v>-6.03</v>
      </c>
      <c r="H71" s="19">
        <v>0</v>
      </c>
      <c r="I71" s="19">
        <v>0</v>
      </c>
      <c r="J71" s="19">
        <v>0</v>
      </c>
      <c r="K71" s="67">
        <f t="shared" si="19"/>
        <v>-88.48</v>
      </c>
    </row>
    <row r="72" spans="1:11" ht="18.75" customHeight="1">
      <c r="A72" s="12" t="s">
        <v>57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7">
        <f t="shared" si="19"/>
        <v>-3847.99</v>
      </c>
    </row>
    <row r="73" spans="1:11" ht="18.75" customHeight="1">
      <c r="A73" s="12" t="s">
        <v>58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59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60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61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62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64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66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9"/>
        <v>0</v>
      </c>
    </row>
    <row r="85" spans="1:11" ht="18.75" customHeight="1">
      <c r="A85" s="12" t="s">
        <v>78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81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111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94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114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115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116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130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128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129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5"/>
    </row>
    <row r="101" spans="1:12" ht="18.75" customHeight="1">
      <c r="A101" s="16" t="s">
        <v>127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f>SUM(B101:J101)</f>
        <v>0</v>
      </c>
      <c r="L101" s="55"/>
    </row>
    <row r="102" spans="1:12" ht="18.75" customHeight="1">
      <c r="A102" s="16" t="s">
        <v>103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6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4"/>
    </row>
    <row r="104" spans="1:12" ht="18.75" customHeight="1">
      <c r="A104" s="16" t="s">
        <v>84</v>
      </c>
      <c r="B104" s="24">
        <f aca="true" t="shared" si="22" ref="B104:H104">+B105+B106</f>
        <v>1519136.39</v>
      </c>
      <c r="C104" s="24">
        <f t="shared" si="22"/>
        <v>2287904.6300000004</v>
      </c>
      <c r="D104" s="24">
        <f t="shared" si="22"/>
        <v>2730922.07</v>
      </c>
      <c r="E104" s="24">
        <f t="shared" si="22"/>
        <v>1382672.51</v>
      </c>
      <c r="F104" s="24">
        <f t="shared" si="22"/>
        <v>1953954.62</v>
      </c>
      <c r="G104" s="24">
        <f t="shared" si="22"/>
        <v>2827011.8899999997</v>
      </c>
      <c r="H104" s="24">
        <f t="shared" si="22"/>
        <v>1503219.76</v>
      </c>
      <c r="I104" s="24">
        <f>+I105+I106</f>
        <v>557644.2300000001</v>
      </c>
      <c r="J104" s="24">
        <f>+J105+J106</f>
        <v>963457.07</v>
      </c>
      <c r="K104" s="48">
        <f>SUM(B104:J104)</f>
        <v>15725923.17</v>
      </c>
      <c r="L104" s="54"/>
    </row>
    <row r="105" spans="1:12" ht="18" customHeight="1">
      <c r="A105" s="16" t="s">
        <v>83</v>
      </c>
      <c r="B105" s="24">
        <f aca="true" t="shared" si="23" ref="B105:J105">+B48+B62+B69+B101</f>
        <v>1500335.42</v>
      </c>
      <c r="C105" s="24">
        <f t="shared" si="23"/>
        <v>2264225.22</v>
      </c>
      <c r="D105" s="24">
        <f t="shared" si="23"/>
        <v>2705085.55</v>
      </c>
      <c r="E105" s="24">
        <f t="shared" si="23"/>
        <v>1359953.99</v>
      </c>
      <c r="F105" s="24">
        <f t="shared" si="23"/>
        <v>1930199.78</v>
      </c>
      <c r="G105" s="24">
        <f t="shared" si="23"/>
        <v>2797310.13</v>
      </c>
      <c r="H105" s="24">
        <f t="shared" si="23"/>
        <v>1483060.56</v>
      </c>
      <c r="I105" s="24">
        <f t="shared" si="23"/>
        <v>557644.2300000001</v>
      </c>
      <c r="J105" s="24">
        <f t="shared" si="23"/>
        <v>949443.48</v>
      </c>
      <c r="K105" s="48">
        <f>SUM(B105:J105)</f>
        <v>15547258.360000001</v>
      </c>
      <c r="L105" s="54"/>
    </row>
    <row r="106" spans="1:11" ht="18.75" customHeight="1">
      <c r="A106" s="16" t="s">
        <v>101</v>
      </c>
      <c r="B106" s="24">
        <f aca="true" t="shared" si="24" ref="B106:J106">IF(+B57+B102+B107&lt;0,0,(B57+B102+B107))</f>
        <v>18800.97</v>
      </c>
      <c r="C106" s="24">
        <f t="shared" si="24"/>
        <v>23679.41</v>
      </c>
      <c r="D106" s="24">
        <f t="shared" si="24"/>
        <v>25836.52</v>
      </c>
      <c r="E106" s="24">
        <f t="shared" si="24"/>
        <v>22718.52</v>
      </c>
      <c r="F106" s="24">
        <f t="shared" si="24"/>
        <v>23754.84</v>
      </c>
      <c r="G106" s="24">
        <f t="shared" si="24"/>
        <v>29701.76</v>
      </c>
      <c r="H106" s="24">
        <f t="shared" si="24"/>
        <v>20159.2</v>
      </c>
      <c r="I106" s="19">
        <f t="shared" si="24"/>
        <v>0</v>
      </c>
      <c r="J106" s="24">
        <f t="shared" si="24"/>
        <v>14013.59</v>
      </c>
      <c r="K106" s="48">
        <f>SUM(B106:J106)</f>
        <v>178664.81000000003</v>
      </c>
    </row>
    <row r="107" spans="1:13" ht="18.75" customHeight="1">
      <c r="A107" s="16" t="s">
        <v>85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7"/>
    </row>
    <row r="108" spans="1:11" ht="18.75" customHeight="1">
      <c r="A108" s="16" t="s">
        <v>102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70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SUM(K113:K130)</f>
        <v>15725923.180000003</v>
      </c>
      <c r="L112" s="54"/>
    </row>
    <row r="113" spans="1:11" ht="18.75" customHeight="1">
      <c r="A113" s="26" t="s">
        <v>71</v>
      </c>
      <c r="B113" s="27">
        <v>189607.02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189607.02</v>
      </c>
    </row>
    <row r="114" spans="1:11" ht="18.75" customHeight="1">
      <c r="A114" s="26" t="s">
        <v>72</v>
      </c>
      <c r="B114" s="27">
        <v>1329529.37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0">SUM(B114:J114)</f>
        <v>1329529.37</v>
      </c>
    </row>
    <row r="115" spans="1:11" ht="18.75" customHeight="1">
      <c r="A115" s="26" t="s">
        <v>73</v>
      </c>
      <c r="B115" s="40">
        <v>0</v>
      </c>
      <c r="C115" s="27">
        <f>+C104</f>
        <v>2287904.6300000004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2287904.6300000004</v>
      </c>
    </row>
    <row r="116" spans="1:11" ht="18.75" customHeight="1">
      <c r="A116" s="26" t="s">
        <v>74</v>
      </c>
      <c r="B116" s="40">
        <v>0</v>
      </c>
      <c r="C116" s="40">
        <v>0</v>
      </c>
      <c r="D116" s="27">
        <f>+D104</f>
        <v>2730922.07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2730922.07</v>
      </c>
    </row>
    <row r="117" spans="1:11" ht="18.75" customHeight="1">
      <c r="A117" s="26" t="s">
        <v>90</v>
      </c>
      <c r="B117" s="40">
        <v>0</v>
      </c>
      <c r="C117" s="40">
        <v>0</v>
      </c>
      <c r="D117" s="40">
        <v>0</v>
      </c>
      <c r="E117" s="27">
        <f>+E104</f>
        <v>1382672.51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1382672.51</v>
      </c>
    </row>
    <row r="118" spans="1:11" ht="18.75" customHeight="1">
      <c r="A118" s="68" t="s">
        <v>108</v>
      </c>
      <c r="B118" s="40">
        <v>0</v>
      </c>
      <c r="C118" s="40">
        <v>0</v>
      </c>
      <c r="D118" s="40">
        <v>0</v>
      </c>
      <c r="E118" s="40">
        <v>0</v>
      </c>
      <c r="F118" s="27">
        <v>387183.59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387183.59</v>
      </c>
    </row>
    <row r="119" spans="1:11" ht="18.75" customHeight="1">
      <c r="A119" s="68" t="s">
        <v>109</v>
      </c>
      <c r="B119" s="40">
        <v>0</v>
      </c>
      <c r="C119" s="40">
        <v>0</v>
      </c>
      <c r="D119" s="40">
        <v>0</v>
      </c>
      <c r="E119" s="40">
        <v>0</v>
      </c>
      <c r="F119" s="27">
        <v>717256.92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717256.92</v>
      </c>
    </row>
    <row r="120" spans="1:11" ht="18.75" customHeight="1">
      <c r="A120" s="68" t="s">
        <v>110</v>
      </c>
      <c r="B120" s="40">
        <v>0</v>
      </c>
      <c r="C120" s="40">
        <v>0</v>
      </c>
      <c r="D120" s="40">
        <v>0</v>
      </c>
      <c r="E120" s="40">
        <v>0</v>
      </c>
      <c r="F120" s="27">
        <v>94612.98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94612.98</v>
      </c>
    </row>
    <row r="121" spans="1:11" ht="18.75" customHeight="1">
      <c r="A121" s="68" t="s">
        <v>117</v>
      </c>
      <c r="B121" s="70">
        <v>0</v>
      </c>
      <c r="C121" s="70">
        <v>0</v>
      </c>
      <c r="D121" s="70">
        <v>0</v>
      </c>
      <c r="E121" s="70">
        <v>0</v>
      </c>
      <c r="F121" s="71">
        <v>754901.14</v>
      </c>
      <c r="G121" s="70">
        <v>0</v>
      </c>
      <c r="H121" s="70">
        <v>0</v>
      </c>
      <c r="I121" s="70">
        <v>0</v>
      </c>
      <c r="J121" s="70">
        <v>0</v>
      </c>
      <c r="K121" s="71">
        <f t="shared" si="25"/>
        <v>754901.14</v>
      </c>
    </row>
    <row r="122" spans="1:11" ht="18.75" customHeight="1">
      <c r="A122" s="68" t="s">
        <v>118</v>
      </c>
      <c r="B122" s="40">
        <v>0</v>
      </c>
      <c r="C122" s="40">
        <v>0</v>
      </c>
      <c r="D122" s="40">
        <v>0</v>
      </c>
      <c r="E122" s="40">
        <v>0</v>
      </c>
      <c r="F122" s="40">
        <v>0</v>
      </c>
      <c r="G122" s="27">
        <v>842461.38</v>
      </c>
      <c r="H122" s="40">
        <v>0</v>
      </c>
      <c r="I122" s="40">
        <v>0</v>
      </c>
      <c r="J122" s="40">
        <v>0</v>
      </c>
      <c r="K122" s="41">
        <f t="shared" si="25"/>
        <v>842461.38</v>
      </c>
    </row>
    <row r="123" spans="1:11" ht="18.75" customHeight="1">
      <c r="A123" s="68" t="s">
        <v>119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65264.84</v>
      </c>
      <c r="H123" s="40">
        <v>0</v>
      </c>
      <c r="I123" s="40">
        <v>0</v>
      </c>
      <c r="J123" s="40">
        <v>0</v>
      </c>
      <c r="K123" s="41">
        <f t="shared" si="25"/>
        <v>65264.84</v>
      </c>
    </row>
    <row r="124" spans="1:11" ht="18.75" customHeight="1">
      <c r="A124" s="68" t="s">
        <v>120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415921.82</v>
      </c>
      <c r="H124" s="40">
        <v>0</v>
      </c>
      <c r="I124" s="40">
        <v>0</v>
      </c>
      <c r="J124" s="40">
        <v>0</v>
      </c>
      <c r="K124" s="41">
        <f t="shared" si="25"/>
        <v>415921.82</v>
      </c>
    </row>
    <row r="125" spans="1:11" ht="18.75" customHeight="1">
      <c r="A125" s="68" t="s">
        <v>121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401501.01</v>
      </c>
      <c r="H125" s="40">
        <v>0</v>
      </c>
      <c r="I125" s="40">
        <v>0</v>
      </c>
      <c r="J125" s="40">
        <v>0</v>
      </c>
      <c r="K125" s="41">
        <f t="shared" si="25"/>
        <v>401501.01</v>
      </c>
    </row>
    <row r="126" spans="1:11" ht="18.75" customHeight="1">
      <c r="A126" s="68" t="s">
        <v>122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1101862.84</v>
      </c>
      <c r="H126" s="40">
        <v>0</v>
      </c>
      <c r="I126" s="40">
        <v>0</v>
      </c>
      <c r="J126" s="40">
        <v>0</v>
      </c>
      <c r="K126" s="41">
        <f t="shared" si="25"/>
        <v>1101862.84</v>
      </c>
    </row>
    <row r="127" spans="1:11" ht="18.75" customHeight="1">
      <c r="A127" s="68" t="s">
        <v>123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40">
        <v>0</v>
      </c>
      <c r="H127" s="27">
        <v>543367.3</v>
      </c>
      <c r="I127" s="40">
        <v>0</v>
      </c>
      <c r="J127" s="40">
        <v>0</v>
      </c>
      <c r="K127" s="41">
        <f t="shared" si="25"/>
        <v>543367.3</v>
      </c>
    </row>
    <row r="128" spans="1:11" ht="18.75" customHeight="1">
      <c r="A128" s="68" t="s">
        <v>124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959852.46</v>
      </c>
      <c r="I128" s="40">
        <v>0</v>
      </c>
      <c r="J128" s="40">
        <v>0</v>
      </c>
      <c r="K128" s="41">
        <f t="shared" si="25"/>
        <v>959852.46</v>
      </c>
    </row>
    <row r="129" spans="1:11" ht="18.75" customHeight="1">
      <c r="A129" s="68" t="s">
        <v>125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40">
        <v>0</v>
      </c>
      <c r="I129" s="27">
        <v>557644.23</v>
      </c>
      <c r="J129" s="40">
        <v>0</v>
      </c>
      <c r="K129" s="41">
        <f t="shared" si="25"/>
        <v>557644.23</v>
      </c>
    </row>
    <row r="130" spans="1:11" ht="18.75" customHeight="1">
      <c r="A130" s="69" t="s">
        <v>126</v>
      </c>
      <c r="B130" s="42">
        <v>0</v>
      </c>
      <c r="C130" s="42">
        <v>0</v>
      </c>
      <c r="D130" s="42">
        <v>0</v>
      </c>
      <c r="E130" s="42">
        <v>0</v>
      </c>
      <c r="F130" s="42">
        <v>0</v>
      </c>
      <c r="G130" s="42">
        <v>0</v>
      </c>
      <c r="H130" s="42">
        <v>0</v>
      </c>
      <c r="I130" s="42">
        <v>0</v>
      </c>
      <c r="J130" s="43">
        <v>963457.07</v>
      </c>
      <c r="K130" s="44">
        <f t="shared" si="25"/>
        <v>963457.07</v>
      </c>
    </row>
    <row r="131" spans="1:11" ht="18.75" customHeight="1">
      <c r="A131" s="39"/>
      <c r="B131" s="50">
        <v>0</v>
      </c>
      <c r="C131" s="50">
        <v>0</v>
      </c>
      <c r="D131" s="50">
        <v>0</v>
      </c>
      <c r="E131" s="50">
        <v>0</v>
      </c>
      <c r="F131" s="50">
        <v>0</v>
      </c>
      <c r="G131" s="50">
        <v>0</v>
      </c>
      <c r="H131" s="50">
        <v>0</v>
      </c>
      <c r="I131" s="50">
        <v>0</v>
      </c>
      <c r="J131" s="50">
        <f>J104-J130</f>
        <v>0</v>
      </c>
      <c r="K131" s="51"/>
    </row>
    <row r="132" ht="18.75" customHeight="1">
      <c r="A132" s="39"/>
    </row>
    <row r="133" ht="18.75" customHeight="1">
      <c r="A133" s="39"/>
    </row>
    <row r="134" ht="15.75">
      <c r="A134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2016-12-02T18:19:40Z</dcterms:modified>
  <cp:category/>
  <cp:version/>
  <cp:contentType/>
  <cp:contentStatus/>
</cp:coreProperties>
</file>