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<sst xmlns="http://schemas.openxmlformats.org/spreadsheetml/2006/main" count="137" uniqueCount="137">
  <si>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</si>
  <si>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</si>
  <si>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</si>
  <si>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</si>
  <si>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</si>
  <si>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</si>
  <si>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</si>
  <si>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</si>
  <si>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</si>
  <si>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</si>
  <si>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</si>
  <si>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</si>
  <si>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</si>
  <si>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</si>
  <si>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</si>
  <si>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</si>
  <si>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</si>
  <si>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</si>
  <si>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</si>
  <si>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</si>
  <si>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</si>
  <si>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</si>
  <si>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</si>
  <si>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</si>
  <si>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</si>
  <si>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</si>
  <si>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</si>
  <si>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</si>
  <si>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</si>
  <si>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</si>
  <si>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</si>
  <si>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</si>
  <si>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</si>
  <si>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</si>
  <si>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</si>
  <si>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</si>
  <si>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</si>
  <si>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</si>
  <si>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</si>
  <si>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</si>
  <si>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</si>
  <si>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</si>
  <si>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</si>
  <si>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</si>
  <si>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</si>
  <si>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</si>
  <si>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</si>
  <si>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</si>
  <si>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</si>
  <si>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</si>
  <si>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</si>
  <si>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</si>
  <si>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</si>
  <si>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</si>
  <si>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</si>
  <si>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</si>
  <si>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</si>
  <si>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</si>
  <si>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</si>
  <si>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</si>
  <si>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</si>
  <si>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</si>
  <si>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</si>
  <si>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</si>
  <si>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</si>
  <si>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</si>
  <si>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</si>
  <si>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</si>
  <si>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</si>
  <si>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</si>
  <si>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</si>
  <si>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</si>
  <si>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</si>
  <si>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</si>
  <si>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</si>
  <si>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</si>
  <si>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</si>
  <si>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</si>
  <si>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</si>
  <si>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</si>
  <si>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</si>
  <si>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</si>
  <si>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</si>
  <si>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</si>
  <si>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</si>
  <si>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</si>
  <si>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</si>
  <si>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</si>
  <si>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</si>
  <si>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</si>
  <si>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</si>
  <si>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</si>
  <si>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</si>
  <si>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</si>
  <si>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</si>
  <si>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</si>
  <si>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</si>
  <si>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</si>
  <si>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</si>
  <si>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</si>
  <si>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</si>
  <si>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</si>
  <si>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</si>
  <si>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</si>
  <si>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</si>
  <si>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</si>
  <si>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</si>
  <si>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</si>
  <si>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</si>
  <si>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</si>
  <si>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</si>
  <si>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</si>
  <si>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</si>
  <si>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</si>
  <si>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</si>
  <si>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</si>
  <si>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</si>
  <si>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</si>
  <si>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</si>
  <si>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</si>
  <si>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</si>
  <si>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</si>
  <si>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</si>
  <si>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</si>
  <si>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</si>
  <si>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</si>
  <si>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</si>
  <si>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</si>
  <si>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</si>
  <si>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</si>
  <si>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</si>
  <si>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</si>
  <si>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16/11/16 - VENCIMENTO 30/11/16</t>
  </si>
  <si>
    <t>6.3. Revisão de Remuneração pelo Transporte Coletivo ¹</t>
  </si>
  <si>
    <t xml:space="preserve">   ¹ Passageiros transportados, processados pelo sistema de bilhetagem eletrônica, referentes ao mês de outubro/16 (122.609 passageiros).</t>
  </si>
  <si>
    <t xml:space="preserve">        Pagamento de combustível não fóssil de out/16 e nov/16.</t>
  </si>
  <si>
    <t xml:space="preserve">        Rede da Madrugada de outubro/16.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</si>
</sst>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636445</v>
      </c>
      <c r="C7" s="9">
        <f t="shared" si="0"/>
        <v>813085</v>
      </c>
      <c r="D7" s="9">
        <f t="shared" si="0"/>
        <v>838358</v>
      </c>
      <c r="E7" s="9">
        <f t="shared" si="0"/>
        <v>567223</v>
      </c>
      <c r="F7" s="9">
        <f t="shared" si="0"/>
        <v>762322</v>
      </c>
      <c r="G7" s="9">
        <f t="shared" si="0"/>
        <v>1271169</v>
      </c>
      <c r="H7" s="9">
        <f t="shared" si="0"/>
        <v>593755</v>
      </c>
      <c r="I7" s="9">
        <f t="shared" si="0"/>
        <v>130330</v>
      </c>
      <c r="J7" s="9">
        <f t="shared" si="0"/>
        <v>343107</v>
      </c>
      <c r="K7" s="9">
        <f t="shared" si="0"/>
        <v>5955794</v>
      </c>
      <c r="L7" s="51"/>
    </row>
    <row r="8" spans="1:11" ht="17.25" customHeight="1">
      <c r="A8" s="10" t="s">
        <v>99</v>
      </c>
      <c r="B8" s="11">
        <f>B9+B12+B16</f>
        <v>304239</v>
      </c>
      <c r="C8" s="11">
        <f aca="true" t="shared" si="1" ref="C8:J8">C9+C12+C16</f>
        <v>398633</v>
      </c>
      <c r="D8" s="11">
        <f t="shared" si="1"/>
        <v>387748</v>
      </c>
      <c r="E8" s="11">
        <f t="shared" si="1"/>
        <v>278398</v>
      </c>
      <c r="F8" s="11">
        <f t="shared" si="1"/>
        <v>364556</v>
      </c>
      <c r="G8" s="11">
        <f t="shared" si="1"/>
        <v>615844</v>
      </c>
      <c r="H8" s="11">
        <f t="shared" si="1"/>
        <v>311598</v>
      </c>
      <c r="I8" s="11">
        <f t="shared" si="1"/>
        <v>58227</v>
      </c>
      <c r="J8" s="11">
        <f t="shared" si="1"/>
        <v>154695</v>
      </c>
      <c r="K8" s="11">
        <f>SUM(B8:J8)</f>
        <v>2873938</v>
      </c>
    </row>
    <row r="9" spans="1:11" ht="17.25" customHeight="1">
      <c r="A9" s="15" t="s">
        <v>17</v>
      </c>
      <c r="B9" s="13">
        <f>+B10+B11</f>
        <v>36985</v>
      </c>
      <c r="C9" s="13">
        <f aca="true" t="shared" si="2" ref="C9:J9">+C10+C11</f>
        <v>52233</v>
      </c>
      <c r="D9" s="13">
        <f t="shared" si="2"/>
        <v>44831</v>
      </c>
      <c r="E9" s="13">
        <f t="shared" si="2"/>
        <v>34145</v>
      </c>
      <c r="F9" s="13">
        <f t="shared" si="2"/>
        <v>39261</v>
      </c>
      <c r="G9" s="13">
        <f t="shared" si="2"/>
        <v>51839</v>
      </c>
      <c r="H9" s="13">
        <f t="shared" si="2"/>
        <v>46284</v>
      </c>
      <c r="I9" s="13">
        <f t="shared" si="2"/>
        <v>8460</v>
      </c>
      <c r="J9" s="13">
        <f t="shared" si="2"/>
        <v>16568</v>
      </c>
      <c r="K9" s="11">
        <f>SUM(B9:J9)</f>
        <v>330606</v>
      </c>
    </row>
    <row r="10" spans="1:11" ht="17.25" customHeight="1">
      <c r="A10" s="29" t="s">
        <v>18</v>
      </c>
      <c r="B10" s="13">
        <v>36985</v>
      </c>
      <c r="C10" s="13">
        <v>52233</v>
      </c>
      <c r="D10" s="13">
        <v>44831</v>
      </c>
      <c r="E10" s="13">
        <v>34145</v>
      </c>
      <c r="F10" s="13">
        <v>39261</v>
      </c>
      <c r="G10" s="13">
        <v>51839</v>
      </c>
      <c r="H10" s="13">
        <v>46284</v>
      </c>
      <c r="I10" s="13">
        <v>8460</v>
      </c>
      <c r="J10" s="13">
        <v>16568</v>
      </c>
      <c r="K10" s="11">
        <f>SUM(B10:J10)</f>
        <v>330606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221029</v>
      </c>
      <c r="C12" s="17">
        <f t="shared" si="3"/>
        <v>289477</v>
      </c>
      <c r="D12" s="17">
        <f t="shared" si="3"/>
        <v>286463</v>
      </c>
      <c r="E12" s="17">
        <f t="shared" si="3"/>
        <v>204321</v>
      </c>
      <c r="F12" s="17">
        <f t="shared" si="3"/>
        <v>263241</v>
      </c>
      <c r="G12" s="17">
        <f t="shared" si="3"/>
        <v>453249</v>
      </c>
      <c r="H12" s="17">
        <f t="shared" si="3"/>
        <v>224165</v>
      </c>
      <c r="I12" s="17">
        <f t="shared" si="3"/>
        <v>40600</v>
      </c>
      <c r="J12" s="17">
        <f t="shared" si="3"/>
        <v>114593</v>
      </c>
      <c r="K12" s="11">
        <f aca="true" t="shared" si="4" ref="K12:K27">SUM(B12:J12)</f>
        <v>2097138</v>
      </c>
    </row>
    <row r="13" spans="1:13" ht="17.25" customHeight="1">
      <c r="A13" s="14" t="s">
        <v>20</v>
      </c>
      <c r="B13" s="13">
        <v>103550</v>
      </c>
      <c r="C13" s="13">
        <v>145469</v>
      </c>
      <c r="D13" s="13">
        <v>147807</v>
      </c>
      <c r="E13" s="13">
        <v>102617</v>
      </c>
      <c r="F13" s="13">
        <v>130194</v>
      </c>
      <c r="G13" s="13">
        <v>211115</v>
      </c>
      <c r="H13" s="13">
        <v>100359</v>
      </c>
      <c r="I13" s="13">
        <v>22171</v>
      </c>
      <c r="J13" s="13">
        <v>58774</v>
      </c>
      <c r="K13" s="11">
        <f t="shared" si="4"/>
        <v>1022056</v>
      </c>
      <c r="L13" s="51"/>
      <c r="M13" s="52"/>
    </row>
    <row r="14" spans="1:12" ht="17.25" customHeight="1">
      <c r="A14" s="14" t="s">
        <v>21</v>
      </c>
      <c r="B14" s="13">
        <v>106650</v>
      </c>
      <c r="C14" s="13">
        <v>127944</v>
      </c>
      <c r="D14" s="13">
        <v>127239</v>
      </c>
      <c r="E14" s="13">
        <v>91404</v>
      </c>
      <c r="F14" s="13">
        <v>122541</v>
      </c>
      <c r="G14" s="13">
        <v>224962</v>
      </c>
      <c r="H14" s="13">
        <v>105304</v>
      </c>
      <c r="I14" s="13">
        <v>15598</v>
      </c>
      <c r="J14" s="13">
        <v>52067</v>
      </c>
      <c r="K14" s="11">
        <f t="shared" si="4"/>
        <v>973709</v>
      </c>
      <c r="L14" s="51"/>
    </row>
    <row r="15" spans="1:11" ht="17.25" customHeight="1">
      <c r="A15" s="14" t="s">
        <v>22</v>
      </c>
      <c r="B15" s="13">
        <v>10829</v>
      </c>
      <c r="C15" s="13">
        <v>16064</v>
      </c>
      <c r="D15" s="13">
        <v>11417</v>
      </c>
      <c r="E15" s="13">
        <v>10300</v>
      </c>
      <c r="F15" s="13">
        <v>10506</v>
      </c>
      <c r="G15" s="13">
        <v>17172</v>
      </c>
      <c r="H15" s="13">
        <v>18502</v>
      </c>
      <c r="I15" s="13">
        <v>2831</v>
      </c>
      <c r="J15" s="13">
        <v>3752</v>
      </c>
      <c r="K15" s="11">
        <f t="shared" si="4"/>
        <v>101373</v>
      </c>
    </row>
    <row r="16" spans="1:11" ht="17.25" customHeight="1">
      <c r="A16" s="15" t="s">
        <v>95</v>
      </c>
      <c r="B16" s="13">
        <f>B17+B18+B19</f>
        <v>46225</v>
      </c>
      <c r="C16" s="13">
        <f aca="true" t="shared" si="5" ref="C16:J16">C17+C18+C19</f>
        <v>56923</v>
      </c>
      <c r="D16" s="13">
        <f t="shared" si="5"/>
        <v>56454</v>
      </c>
      <c r="E16" s="13">
        <f t="shared" si="5"/>
        <v>39932</v>
      </c>
      <c r="F16" s="13">
        <f t="shared" si="5"/>
        <v>62054</v>
      </c>
      <c r="G16" s="13">
        <f t="shared" si="5"/>
        <v>110756</v>
      </c>
      <c r="H16" s="13">
        <f t="shared" si="5"/>
        <v>41149</v>
      </c>
      <c r="I16" s="13">
        <f t="shared" si="5"/>
        <v>9167</v>
      </c>
      <c r="J16" s="13">
        <f t="shared" si="5"/>
        <v>23534</v>
      </c>
      <c r="K16" s="11">
        <f t="shared" si="4"/>
        <v>446194</v>
      </c>
    </row>
    <row r="17" spans="1:11" ht="17.25" customHeight="1">
      <c r="A17" s="14" t="s">
        <v>96</v>
      </c>
      <c r="B17" s="13">
        <v>25350</v>
      </c>
      <c r="C17" s="13">
        <v>33187</v>
      </c>
      <c r="D17" s="13">
        <v>31184</v>
      </c>
      <c r="E17" s="13">
        <v>22182</v>
      </c>
      <c r="F17" s="13">
        <v>35093</v>
      </c>
      <c r="G17" s="13">
        <v>60216</v>
      </c>
      <c r="H17" s="13">
        <v>23669</v>
      </c>
      <c r="I17" s="13">
        <v>5520</v>
      </c>
      <c r="J17" s="13">
        <v>12863</v>
      </c>
      <c r="K17" s="11">
        <f t="shared" si="4"/>
        <v>249264</v>
      </c>
    </row>
    <row r="18" spans="1:11" ht="17.25" customHeight="1">
      <c r="A18" s="14" t="s">
        <v>97</v>
      </c>
      <c r="B18" s="13">
        <v>18498</v>
      </c>
      <c r="C18" s="13">
        <v>20479</v>
      </c>
      <c r="D18" s="13">
        <v>23215</v>
      </c>
      <c r="E18" s="13">
        <v>15812</v>
      </c>
      <c r="F18" s="13">
        <v>24692</v>
      </c>
      <c r="G18" s="13">
        <v>46882</v>
      </c>
      <c r="H18" s="13">
        <v>14117</v>
      </c>
      <c r="I18" s="13">
        <v>3182</v>
      </c>
      <c r="J18" s="13">
        <v>9866</v>
      </c>
      <c r="K18" s="11">
        <f t="shared" si="4"/>
        <v>176743</v>
      </c>
    </row>
    <row r="19" spans="1:11" ht="17.25" customHeight="1">
      <c r="A19" s="14" t="s">
        <v>98</v>
      </c>
      <c r="B19" s="13">
        <v>2377</v>
      </c>
      <c r="C19" s="13">
        <v>3257</v>
      </c>
      <c r="D19" s="13">
        <v>2055</v>
      </c>
      <c r="E19" s="13">
        <v>1938</v>
      </c>
      <c r="F19" s="13">
        <v>2269</v>
      </c>
      <c r="G19" s="13">
        <v>3658</v>
      </c>
      <c r="H19" s="13">
        <v>3363</v>
      </c>
      <c r="I19" s="13">
        <v>465</v>
      </c>
      <c r="J19" s="13">
        <v>805</v>
      </c>
      <c r="K19" s="11">
        <f t="shared" si="4"/>
        <v>20187</v>
      </c>
    </row>
    <row r="20" spans="1:11" ht="17.25" customHeight="1">
      <c r="A20" s="16" t="s">
        <v>23</v>
      </c>
      <c r="B20" s="11">
        <f>+B21+B22+B23</f>
        <v>157727</v>
      </c>
      <c r="C20" s="11">
        <f aca="true" t="shared" si="6" ref="C20:J20">+C21+C22+C23</f>
        <v>179324</v>
      </c>
      <c r="D20" s="11">
        <f t="shared" si="6"/>
        <v>200093</v>
      </c>
      <c r="E20" s="11">
        <f t="shared" si="6"/>
        <v>130185</v>
      </c>
      <c r="F20" s="11">
        <f t="shared" si="6"/>
        <v>199770</v>
      </c>
      <c r="G20" s="11">
        <f t="shared" si="6"/>
        <v>371126</v>
      </c>
      <c r="H20" s="11">
        <f t="shared" si="6"/>
        <v>136402</v>
      </c>
      <c r="I20" s="11">
        <f t="shared" si="6"/>
        <v>31989</v>
      </c>
      <c r="J20" s="11">
        <f t="shared" si="6"/>
        <v>76567</v>
      </c>
      <c r="K20" s="11">
        <f t="shared" si="4"/>
        <v>1483183</v>
      </c>
    </row>
    <row r="21" spans="1:12" ht="17.25" customHeight="1">
      <c r="A21" s="12" t="s">
        <v>24</v>
      </c>
      <c r="B21" s="13">
        <v>82270</v>
      </c>
      <c r="C21" s="13">
        <v>103734</v>
      </c>
      <c r="D21" s="13">
        <v>116003</v>
      </c>
      <c r="E21" s="13">
        <v>73879</v>
      </c>
      <c r="F21" s="13">
        <v>111573</v>
      </c>
      <c r="G21" s="13">
        <v>190554</v>
      </c>
      <c r="H21" s="13">
        <v>74970</v>
      </c>
      <c r="I21" s="13">
        <v>19309</v>
      </c>
      <c r="J21" s="13">
        <v>43187</v>
      </c>
      <c r="K21" s="11">
        <f t="shared" si="4"/>
        <v>815479</v>
      </c>
      <c r="L21" s="51"/>
    </row>
    <row r="22" spans="1:12" ht="17.25" customHeight="1">
      <c r="A22" s="12" t="s">
        <v>25</v>
      </c>
      <c r="B22" s="13">
        <v>70623</v>
      </c>
      <c r="C22" s="13">
        <v>69606</v>
      </c>
      <c r="D22" s="13">
        <v>79124</v>
      </c>
      <c r="E22" s="13">
        <v>52530</v>
      </c>
      <c r="F22" s="13">
        <v>83667</v>
      </c>
      <c r="G22" s="13">
        <v>172227</v>
      </c>
      <c r="H22" s="13">
        <v>55273</v>
      </c>
      <c r="I22" s="13">
        <v>11554</v>
      </c>
      <c r="J22" s="13">
        <v>31729</v>
      </c>
      <c r="K22" s="11">
        <f t="shared" si="4"/>
        <v>626333</v>
      </c>
      <c r="L22" s="51"/>
    </row>
    <row r="23" spans="1:11" ht="17.25" customHeight="1">
      <c r="A23" s="12" t="s">
        <v>26</v>
      </c>
      <c r="B23" s="13">
        <v>4834</v>
      </c>
      <c r="C23" s="13">
        <v>5984</v>
      </c>
      <c r="D23" s="13">
        <v>4966</v>
      </c>
      <c r="E23" s="13">
        <v>3776</v>
      </c>
      <c r="F23" s="13">
        <v>4530</v>
      </c>
      <c r="G23" s="13">
        <v>8345</v>
      </c>
      <c r="H23" s="13">
        <v>6159</v>
      </c>
      <c r="I23" s="13">
        <v>1126</v>
      </c>
      <c r="J23" s="13">
        <v>1651</v>
      </c>
      <c r="K23" s="11">
        <f t="shared" si="4"/>
        <v>41371</v>
      </c>
    </row>
    <row r="24" spans="1:11" ht="17.25" customHeight="1">
      <c r="A24" s="16" t="s">
        <v>27</v>
      </c>
      <c r="B24" s="13">
        <f>+B25+B26</f>
        <v>174479</v>
      </c>
      <c r="C24" s="13">
        <f aca="true" t="shared" si="7" ref="C24:J24">+C25+C26</f>
        <v>235128</v>
      </c>
      <c r="D24" s="13">
        <f t="shared" si="7"/>
        <v>250517</v>
      </c>
      <c r="E24" s="13">
        <f t="shared" si="7"/>
        <v>158640</v>
      </c>
      <c r="F24" s="13">
        <f t="shared" si="7"/>
        <v>197996</v>
      </c>
      <c r="G24" s="13">
        <f t="shared" si="7"/>
        <v>284199</v>
      </c>
      <c r="H24" s="13">
        <f t="shared" si="7"/>
        <v>137252</v>
      </c>
      <c r="I24" s="13">
        <f t="shared" si="7"/>
        <v>40114</v>
      </c>
      <c r="J24" s="13">
        <f t="shared" si="7"/>
        <v>111845</v>
      </c>
      <c r="K24" s="11">
        <f t="shared" si="4"/>
        <v>1590170</v>
      </c>
    </row>
    <row r="25" spans="1:12" ht="17.25" customHeight="1">
      <c r="A25" s="12" t="s">
        <v>130</v>
      </c>
      <c r="B25" s="13">
        <v>71911</v>
      </c>
      <c r="C25" s="13">
        <v>106255</v>
      </c>
      <c r="D25" s="13">
        <v>123407</v>
      </c>
      <c r="E25" s="13">
        <v>76302</v>
      </c>
      <c r="F25" s="13">
        <v>89544</v>
      </c>
      <c r="G25" s="13">
        <v>120579</v>
      </c>
      <c r="H25" s="13">
        <v>58485</v>
      </c>
      <c r="I25" s="13">
        <v>22077</v>
      </c>
      <c r="J25" s="13">
        <v>52131</v>
      </c>
      <c r="K25" s="11">
        <f t="shared" si="4"/>
        <v>720691</v>
      </c>
      <c r="L25" s="51"/>
    </row>
    <row r="26" spans="1:12" ht="17.25" customHeight="1">
      <c r="A26" s="12" t="s">
        <v>131</v>
      </c>
      <c r="B26" s="13">
        <v>102568</v>
      </c>
      <c r="C26" s="13">
        <v>128873</v>
      </c>
      <c r="D26" s="13">
        <v>127110</v>
      </c>
      <c r="E26" s="13">
        <v>82338</v>
      </c>
      <c r="F26" s="13">
        <v>108452</v>
      </c>
      <c r="G26" s="13">
        <v>163620</v>
      </c>
      <c r="H26" s="13">
        <v>78767</v>
      </c>
      <c r="I26" s="13">
        <v>18037</v>
      </c>
      <c r="J26" s="13">
        <v>59714</v>
      </c>
      <c r="K26" s="11">
        <f t="shared" si="4"/>
        <v>869479</v>
      </c>
      <c r="L26" s="51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8503</v>
      </c>
      <c r="I27" s="11">
        <v>0</v>
      </c>
      <c r="J27" s="11">
        <v>0</v>
      </c>
      <c r="K27" s="11">
        <f t="shared" si="4"/>
        <v>8503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8">
        <f>SUM(B30:B33)</f>
        <v>2.7736</v>
      </c>
      <c r="C29" s="58">
        <f aca="true" t="shared" si="8" ref="C29:J29">SUM(C30:C33)</f>
        <v>3.10359418</v>
      </c>
      <c r="D29" s="58">
        <f t="shared" si="8"/>
        <v>3.4946</v>
      </c>
      <c r="E29" s="58">
        <f t="shared" si="8"/>
        <v>2.97171955</v>
      </c>
      <c r="F29" s="58">
        <f t="shared" si="8"/>
        <v>2.9409</v>
      </c>
      <c r="G29" s="58">
        <f t="shared" si="8"/>
        <v>2.4816000000000003</v>
      </c>
      <c r="H29" s="58">
        <f t="shared" si="8"/>
        <v>2.8455</v>
      </c>
      <c r="I29" s="58">
        <f t="shared" si="8"/>
        <v>5.0513</v>
      </c>
      <c r="J29" s="58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5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105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73">
        <v>0</v>
      </c>
      <c r="J32" s="73">
        <v>0</v>
      </c>
      <c r="K32" s="60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8184.14</v>
      </c>
      <c r="I35" s="19">
        <v>0</v>
      </c>
      <c r="J35" s="19">
        <v>0</v>
      </c>
      <c r="K35" s="23">
        <f>SUM(B35:J35)</f>
        <v>8184.14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30019.38</v>
      </c>
      <c r="C39" s="23">
        <f aca="true" t="shared" si="9" ref="C39:J39">+C43+C40</f>
        <v>40618.39</v>
      </c>
      <c r="D39" s="23">
        <f t="shared" si="9"/>
        <v>43430.15</v>
      </c>
      <c r="E39" s="23">
        <f t="shared" si="9"/>
        <v>24704.480000000003</v>
      </c>
      <c r="F39" s="23">
        <f t="shared" si="9"/>
        <v>38020.630000000005</v>
      </c>
      <c r="G39" s="23">
        <f t="shared" si="9"/>
        <v>47598.630000000005</v>
      </c>
      <c r="H39" s="23">
        <f t="shared" si="9"/>
        <v>29047.620000000003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256722.04000000004</v>
      </c>
    </row>
    <row r="40" spans="1:11" ht="17.25" customHeight="1">
      <c r="A40" s="16" t="s">
        <v>38</v>
      </c>
      <c r="B40" s="23">
        <f>+B54</f>
        <v>25927.7</v>
      </c>
      <c r="C40" s="23">
        <f aca="true" t="shared" si="11" ref="C40:H40">+C54</f>
        <v>34844.67</v>
      </c>
      <c r="D40" s="23">
        <f t="shared" si="11"/>
        <v>37044.39</v>
      </c>
      <c r="E40" s="23">
        <f t="shared" si="11"/>
        <v>21259.08</v>
      </c>
      <c r="F40" s="23">
        <f t="shared" si="11"/>
        <v>32739.11</v>
      </c>
      <c r="G40" s="23">
        <f t="shared" si="11"/>
        <v>40168.55</v>
      </c>
      <c r="H40" s="23">
        <f t="shared" si="11"/>
        <v>25332.58</v>
      </c>
      <c r="I40" s="19">
        <v>0</v>
      </c>
      <c r="J40" s="19">
        <v>0</v>
      </c>
      <c r="K40" s="23">
        <f t="shared" si="10"/>
        <v>217316.08000000002</v>
      </c>
    </row>
    <row r="41" spans="1:11" ht="17.25" customHeight="1">
      <c r="A41" s="12" t="s">
        <v>39</v>
      </c>
      <c r="B41" s="86">
        <v>919</v>
      </c>
      <c r="C41" s="86">
        <v>1242</v>
      </c>
      <c r="D41" s="86">
        <v>1364</v>
      </c>
      <c r="E41" s="86">
        <v>769</v>
      </c>
      <c r="F41" s="86">
        <v>1160</v>
      </c>
      <c r="G41" s="86">
        <v>1635</v>
      </c>
      <c r="H41" s="86">
        <v>862</v>
      </c>
      <c r="I41" s="19">
        <v>0</v>
      </c>
      <c r="J41" s="19">
        <v>0</v>
      </c>
      <c r="K41" s="86">
        <f>SUM(B41:J41)</f>
        <v>7951</v>
      </c>
    </row>
    <row r="42" spans="1:11" ht="17.25" customHeight="1">
      <c r="A42" s="12" t="s">
        <v>40</v>
      </c>
      <c r="B42" s="23">
        <f>ROUND(B40/B41,2)</f>
        <v>28.21</v>
      </c>
      <c r="C42" s="23">
        <f aca="true" t="shared" si="12" ref="C42:H42">ROUND(C40/C41,2)</f>
        <v>28.06</v>
      </c>
      <c r="D42" s="23">
        <f t="shared" si="12"/>
        <v>27.16</v>
      </c>
      <c r="E42" s="23">
        <f t="shared" si="12"/>
        <v>27.65</v>
      </c>
      <c r="F42" s="23">
        <f t="shared" si="12"/>
        <v>28.22</v>
      </c>
      <c r="G42" s="23">
        <f t="shared" si="12"/>
        <v>24.57</v>
      </c>
      <c r="H42" s="23">
        <f t="shared" si="12"/>
        <v>29.39</v>
      </c>
      <c r="I42" s="19">
        <v>0</v>
      </c>
      <c r="J42" s="19">
        <v>0</v>
      </c>
      <c r="K42" s="23">
        <f>ROUND(K40/K41,2)</f>
        <v>27.33</v>
      </c>
    </row>
    <row r="43" spans="1:11" ht="17.25" customHeight="1">
      <c r="A43" s="61" t="s">
        <v>104</v>
      </c>
      <c r="B43" s="62">
        <f>ROUND(B44*B45,2)</f>
        <v>4091.68</v>
      </c>
      <c r="C43" s="62">
        <f>ROUND(C44*C45,2)</f>
        <v>5773.72</v>
      </c>
      <c r="D43" s="62">
        <f aca="true" t="shared" si="13" ref="D43:J43">ROUND(D44*D45,2)</f>
        <v>6385.76</v>
      </c>
      <c r="E43" s="62">
        <f t="shared" si="13"/>
        <v>3445.4</v>
      </c>
      <c r="F43" s="62">
        <f t="shared" si="13"/>
        <v>5281.52</v>
      </c>
      <c r="G43" s="62">
        <f t="shared" si="13"/>
        <v>7430.08</v>
      </c>
      <c r="H43" s="62">
        <f t="shared" si="13"/>
        <v>3715.04</v>
      </c>
      <c r="I43" s="62">
        <f t="shared" si="13"/>
        <v>1065.72</v>
      </c>
      <c r="J43" s="62">
        <f t="shared" si="13"/>
        <v>2217.04</v>
      </c>
      <c r="K43" s="62">
        <f t="shared" si="10"/>
        <v>39405.96000000001</v>
      </c>
    </row>
    <row r="44" spans="1:11" ht="17.25" customHeight="1">
      <c r="A44" s="63" t="s">
        <v>41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42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1814064.2</v>
      </c>
      <c r="C47" s="22">
        <f aca="true" t="shared" si="14" ref="C47:H47">+C48+C57</f>
        <v>2587783.67</v>
      </c>
      <c r="D47" s="22">
        <f t="shared" si="14"/>
        <v>2998992.54</v>
      </c>
      <c r="E47" s="22">
        <f t="shared" si="14"/>
        <v>1733050.6700000002</v>
      </c>
      <c r="F47" s="22">
        <f t="shared" si="14"/>
        <v>2303688.2399999998</v>
      </c>
      <c r="G47" s="22">
        <f t="shared" si="14"/>
        <v>3231833.3799999994</v>
      </c>
      <c r="H47" s="22">
        <f t="shared" si="14"/>
        <v>1746920.8199999998</v>
      </c>
      <c r="I47" s="22">
        <f>+I48+I57</f>
        <v>659401.65</v>
      </c>
      <c r="J47" s="22">
        <f>+J48+J57</f>
        <v>1044762.48</v>
      </c>
      <c r="K47" s="22">
        <f>SUM(B47:J47)</f>
        <v>18120497.65</v>
      </c>
    </row>
    <row r="48" spans="1:11" ht="17.25" customHeight="1">
      <c r="A48" s="16" t="s">
        <v>113</v>
      </c>
      <c r="B48" s="23">
        <f>SUM(B49:B56)</f>
        <v>1795263.23</v>
      </c>
      <c r="C48" s="23">
        <f aca="true" t="shared" si="15" ref="C48:J48">SUM(C49:C56)</f>
        <v>2564104.26</v>
      </c>
      <c r="D48" s="23">
        <f t="shared" si="15"/>
        <v>2973156.02</v>
      </c>
      <c r="E48" s="23">
        <f t="shared" si="15"/>
        <v>1710332.1500000001</v>
      </c>
      <c r="F48" s="23">
        <f t="shared" si="15"/>
        <v>2279933.4</v>
      </c>
      <c r="G48" s="23">
        <f t="shared" si="15"/>
        <v>3202131.6199999996</v>
      </c>
      <c r="H48" s="23">
        <f t="shared" si="15"/>
        <v>1726761.6199999999</v>
      </c>
      <c r="I48" s="23">
        <f t="shared" si="15"/>
        <v>659401.65</v>
      </c>
      <c r="J48" s="23">
        <f t="shared" si="15"/>
        <v>1030748.89</v>
      </c>
      <c r="K48" s="23">
        <f aca="true" t="shared" si="16" ref="K48:K57">SUM(B48:J48)</f>
        <v>17941832.84</v>
      </c>
    </row>
    <row r="49" spans="1:11" ht="17.25" customHeight="1">
      <c r="A49" s="34" t="s">
        <v>44</v>
      </c>
      <c r="B49" s="23">
        <f aca="true" t="shared" si="17" ref="B49:H49">ROUND(B30*B7,2)</f>
        <v>1768298.79</v>
      </c>
      <c r="C49" s="23">
        <f t="shared" si="17"/>
        <v>2521864.44</v>
      </c>
      <c r="D49" s="23">
        <f t="shared" si="17"/>
        <v>2933917.66</v>
      </c>
      <c r="E49" s="23">
        <f t="shared" si="17"/>
        <v>1688225.81</v>
      </c>
      <c r="F49" s="23">
        <f t="shared" si="17"/>
        <v>2245495.68</v>
      </c>
      <c r="G49" s="23">
        <f t="shared" si="17"/>
        <v>3159490.55</v>
      </c>
      <c r="H49" s="23">
        <f t="shared" si="17"/>
        <v>1692261.13</v>
      </c>
      <c r="I49" s="23">
        <f>ROUND(I30*I7,2)</f>
        <v>658335.93</v>
      </c>
      <c r="J49" s="23">
        <f>ROUND(J30*J7,2)</f>
        <v>1028531.85</v>
      </c>
      <c r="K49" s="23">
        <f t="shared" si="16"/>
        <v>17696421.84</v>
      </c>
    </row>
    <row r="50" spans="1:11" ht="17.25" customHeight="1">
      <c r="A50" s="34" t="s">
        <v>45</v>
      </c>
      <c r="B50" s="19">
        <v>0</v>
      </c>
      <c r="C50" s="23">
        <f>ROUND(C31*C7,2)</f>
        <v>5605.55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5605.55</v>
      </c>
    </row>
    <row r="51" spans="1:11" ht="17.25" customHeight="1">
      <c r="A51" s="65" t="s">
        <v>106</v>
      </c>
      <c r="B51" s="66">
        <f aca="true" t="shared" si="18" ref="B51:H51">ROUND(B32*B7,2)</f>
        <v>-3054.94</v>
      </c>
      <c r="C51" s="66">
        <f t="shared" si="18"/>
        <v>-3984.12</v>
      </c>
      <c r="D51" s="66">
        <f t="shared" si="18"/>
        <v>-4191.79</v>
      </c>
      <c r="E51" s="66">
        <f t="shared" si="18"/>
        <v>-2598.14</v>
      </c>
      <c r="F51" s="66">
        <f t="shared" si="18"/>
        <v>-3582.91</v>
      </c>
      <c r="G51" s="66">
        <f t="shared" si="18"/>
        <v>-4957.56</v>
      </c>
      <c r="H51" s="66">
        <f t="shared" si="18"/>
        <v>-2731.27</v>
      </c>
      <c r="I51" s="19">
        <v>0</v>
      </c>
      <c r="J51" s="19">
        <v>0</v>
      </c>
      <c r="K51" s="66">
        <f>SUM(B51:J51)</f>
        <v>-25100.73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8184.14</v>
      </c>
      <c r="I53" s="31">
        <f>+I35</f>
        <v>0</v>
      </c>
      <c r="J53" s="31">
        <f>+J35</f>
        <v>0</v>
      </c>
      <c r="K53" s="23">
        <f t="shared" si="16"/>
        <v>8184.14</v>
      </c>
    </row>
    <row r="54" spans="1:11" ht="17.25" customHeight="1">
      <c r="A54" s="12" t="s">
        <v>48</v>
      </c>
      <c r="B54" s="19">
        <v>25927.7</v>
      </c>
      <c r="C54" s="19">
        <v>34844.67</v>
      </c>
      <c r="D54" s="19">
        <v>37044.39</v>
      </c>
      <c r="E54" s="19">
        <v>21259.08</v>
      </c>
      <c r="F54" s="19">
        <v>32739.11</v>
      </c>
      <c r="G54" s="19">
        <v>40168.55</v>
      </c>
      <c r="H54" s="19">
        <v>25332.58</v>
      </c>
      <c r="I54" s="19">
        <v>0</v>
      </c>
      <c r="J54" s="19">
        <v>0</v>
      </c>
      <c r="K54" s="19">
        <f t="shared" si="16"/>
        <v>217316.08000000002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6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9" ref="B61:J61">+B62+B69+B101+B102</f>
        <v>-159202.61</v>
      </c>
      <c r="C61" s="35">
        <f t="shared" si="19"/>
        <v>223947.74000000002</v>
      </c>
      <c r="D61" s="35">
        <f t="shared" si="19"/>
        <v>463051.66000000003</v>
      </c>
      <c r="E61" s="35">
        <f t="shared" si="19"/>
        <v>78286.51000000013</v>
      </c>
      <c r="F61" s="35">
        <f t="shared" si="19"/>
        <v>-136489.02999999997</v>
      </c>
      <c r="G61" s="35">
        <f t="shared" si="19"/>
        <v>-317093.86</v>
      </c>
      <c r="H61" s="35">
        <f t="shared" si="19"/>
        <v>232106.25999999998</v>
      </c>
      <c r="I61" s="35">
        <f t="shared" si="19"/>
        <v>-44034.36</v>
      </c>
      <c r="J61" s="35">
        <f t="shared" si="19"/>
        <v>183150.9</v>
      </c>
      <c r="K61" s="35">
        <f>SUM(B61:J61)</f>
        <v>523723.2100000002</v>
      </c>
    </row>
    <row r="62" spans="1:11" ht="18.75" customHeight="1">
      <c r="A62" s="16" t="s">
        <v>75</v>
      </c>
      <c r="B62" s="35">
        <f aca="true" t="shared" si="20" ref="B62:J62">B63+B64+B65+B66+B67+B68</f>
        <v>-410475.85</v>
      </c>
      <c r="C62" s="35">
        <f t="shared" si="20"/>
        <v>-206387.61</v>
      </c>
      <c r="D62" s="35">
        <f t="shared" si="20"/>
        <v>-257658.5</v>
      </c>
      <c r="E62" s="35">
        <f t="shared" si="20"/>
        <v>-528238.1699999999</v>
      </c>
      <c r="F62" s="35">
        <f t="shared" si="20"/>
        <v>-483035.14</v>
      </c>
      <c r="G62" s="35">
        <f t="shared" si="20"/>
        <v>-407493.20999999996</v>
      </c>
      <c r="H62" s="35">
        <f t="shared" si="20"/>
        <v>-175879.2</v>
      </c>
      <c r="I62" s="35">
        <f t="shared" si="20"/>
        <v>-32148</v>
      </c>
      <c r="J62" s="35">
        <f t="shared" si="20"/>
        <v>-62958.4</v>
      </c>
      <c r="K62" s="35">
        <f aca="true" t="shared" si="21" ref="K62:K91">SUM(B62:J62)</f>
        <v>-2564274.08</v>
      </c>
    </row>
    <row r="63" spans="1:11" ht="18.75" customHeight="1">
      <c r="A63" s="12" t="s">
        <v>76</v>
      </c>
      <c r="B63" s="35">
        <f>-ROUND(B9*$D$3,2)</f>
        <v>-140543</v>
      </c>
      <c r="C63" s="35">
        <f aca="true" t="shared" si="22" ref="C63:J63">-ROUND(C9*$D$3,2)</f>
        <v>-198485.4</v>
      </c>
      <c r="D63" s="35">
        <f t="shared" si="22"/>
        <v>-170357.8</v>
      </c>
      <c r="E63" s="35">
        <f t="shared" si="22"/>
        <v>-129751</v>
      </c>
      <c r="F63" s="35">
        <f t="shared" si="22"/>
        <v>-149191.8</v>
      </c>
      <c r="G63" s="35">
        <f t="shared" si="22"/>
        <v>-196988.2</v>
      </c>
      <c r="H63" s="35">
        <f t="shared" si="22"/>
        <v>-175879.2</v>
      </c>
      <c r="I63" s="35">
        <f t="shared" si="22"/>
        <v>-32148</v>
      </c>
      <c r="J63" s="35">
        <f t="shared" si="22"/>
        <v>-62958.4</v>
      </c>
      <c r="K63" s="35">
        <f t="shared" si="21"/>
        <v>-1256302.7999999998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-4058.4</v>
      </c>
      <c r="C65" s="35">
        <v>-862.6</v>
      </c>
      <c r="D65" s="35">
        <v>-1189.4</v>
      </c>
      <c r="E65" s="35">
        <v>-4636</v>
      </c>
      <c r="F65" s="35">
        <v>-2371.2</v>
      </c>
      <c r="G65" s="35">
        <v>-1827.8</v>
      </c>
      <c r="H65" s="35">
        <v>0</v>
      </c>
      <c r="I65" s="19">
        <v>0</v>
      </c>
      <c r="J65" s="19">
        <v>0</v>
      </c>
      <c r="K65" s="35">
        <f t="shared" si="21"/>
        <v>-14945.399999999998</v>
      </c>
    </row>
    <row r="66" spans="1:11" ht="18.75" customHeight="1">
      <c r="A66" s="12" t="s">
        <v>107</v>
      </c>
      <c r="B66" s="35">
        <v>-676.4</v>
      </c>
      <c r="C66" s="35">
        <v>0</v>
      </c>
      <c r="D66" s="35">
        <v>-585.2</v>
      </c>
      <c r="E66" s="35">
        <v>-266</v>
      </c>
      <c r="F66" s="35">
        <v>-26.6</v>
      </c>
      <c r="G66" s="35">
        <v>-159.6</v>
      </c>
      <c r="H66" s="35">
        <v>0</v>
      </c>
      <c r="I66" s="19">
        <v>0</v>
      </c>
      <c r="J66" s="19">
        <v>0</v>
      </c>
      <c r="K66" s="35">
        <f t="shared" si="21"/>
        <v>-1713.7999999999997</v>
      </c>
    </row>
    <row r="67" spans="1:11" ht="18.75" customHeight="1">
      <c r="A67" s="12" t="s">
        <v>53</v>
      </c>
      <c r="B67" s="35">
        <v>-265198.05</v>
      </c>
      <c r="C67" s="35">
        <v>-7039.61</v>
      </c>
      <c r="D67" s="35">
        <v>-85526.1</v>
      </c>
      <c r="E67" s="35">
        <v>-393585.17</v>
      </c>
      <c r="F67" s="35">
        <v>-331445.54</v>
      </c>
      <c r="G67" s="35">
        <v>-208517.61</v>
      </c>
      <c r="H67" s="35">
        <v>0</v>
      </c>
      <c r="I67" s="19">
        <v>0</v>
      </c>
      <c r="J67" s="19">
        <v>0</v>
      </c>
      <c r="K67" s="35">
        <f t="shared" si="21"/>
        <v>-1291312.08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21"/>
        <v>0</v>
      </c>
    </row>
    <row r="69" spans="1:11" s="72" customFormat="1" ht="18.75" customHeight="1">
      <c r="A69" s="63" t="s">
        <v>80</v>
      </c>
      <c r="B69" s="66">
        <f aca="true" t="shared" si="23" ref="B69:J69">SUM(B70:B99)</f>
        <v>-15920.5</v>
      </c>
      <c r="C69" s="66">
        <f t="shared" si="23"/>
        <v>-33693.72</v>
      </c>
      <c r="D69" s="66">
        <f t="shared" si="23"/>
        <v>-22018.86</v>
      </c>
      <c r="E69" s="66">
        <f t="shared" si="23"/>
        <v>-14663</v>
      </c>
      <c r="F69" s="66">
        <f t="shared" si="23"/>
        <v>-46584.73</v>
      </c>
      <c r="G69" s="66">
        <f t="shared" si="23"/>
        <v>-58785.93</v>
      </c>
      <c r="H69" s="66">
        <f t="shared" si="23"/>
        <v>-15445.4</v>
      </c>
      <c r="I69" s="66">
        <f t="shared" si="23"/>
        <v>-67636.83</v>
      </c>
      <c r="J69" s="66">
        <f t="shared" si="23"/>
        <v>-10896.5</v>
      </c>
      <c r="K69" s="66">
        <f t="shared" si="21"/>
        <v>-285645.47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6">
        <f t="shared" si="21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6">
        <v>-2351.33</v>
      </c>
      <c r="J72" s="19">
        <v>0</v>
      </c>
      <c r="K72" s="66">
        <f t="shared" si="21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21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6">
        <f t="shared" si="21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-684</v>
      </c>
      <c r="C77" s="19">
        <v>-11498.8</v>
      </c>
      <c r="D77" s="19">
        <v>0</v>
      </c>
      <c r="E77" s="19">
        <v>0</v>
      </c>
      <c r="F77" s="19">
        <v>-26041.4</v>
      </c>
      <c r="G77" s="19">
        <v>-28074.4</v>
      </c>
      <c r="H77" s="19">
        <v>-410.4</v>
      </c>
      <c r="I77" s="19">
        <v>0</v>
      </c>
      <c r="J77" s="19">
        <v>0</v>
      </c>
      <c r="K77" s="19">
        <f t="shared" si="21"/>
        <v>-66709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5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4"/>
    </row>
    <row r="101" spans="1:12" ht="18.75" customHeight="1">
      <c r="A101" s="16" t="s">
        <v>133</v>
      </c>
      <c r="B101" s="24">
        <v>267193.74</v>
      </c>
      <c r="C101" s="24">
        <v>464029.07</v>
      </c>
      <c r="D101" s="24">
        <v>742729.02</v>
      </c>
      <c r="E101" s="24">
        <v>621187.68</v>
      </c>
      <c r="F101" s="24">
        <v>393130.84</v>
      </c>
      <c r="G101" s="24">
        <v>149185.28</v>
      </c>
      <c r="H101" s="24">
        <v>423430.86</v>
      </c>
      <c r="I101" s="24">
        <v>55750.47</v>
      </c>
      <c r="J101" s="24">
        <v>257005.8</v>
      </c>
      <c r="K101" s="24">
        <f>SUM(B101:J101)</f>
        <v>3373642.76</v>
      </c>
      <c r="L101" s="54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3"/>
    </row>
    <row r="104" spans="1:12" ht="18.75" customHeight="1">
      <c r="A104" s="16" t="s">
        <v>84</v>
      </c>
      <c r="B104" s="24">
        <f aca="true" t="shared" si="24" ref="B104:H104">+B105+B106</f>
        <v>1654861.5899999999</v>
      </c>
      <c r="C104" s="24">
        <f t="shared" si="24"/>
        <v>2811731.4099999997</v>
      </c>
      <c r="D104" s="24">
        <f t="shared" si="24"/>
        <v>3462044.2</v>
      </c>
      <c r="E104" s="24">
        <f t="shared" si="24"/>
        <v>1811337.1800000002</v>
      </c>
      <c r="F104" s="24">
        <f t="shared" si="24"/>
        <v>2167199.2099999995</v>
      </c>
      <c r="G104" s="24">
        <f t="shared" si="24"/>
        <v>2914739.519999999</v>
      </c>
      <c r="H104" s="24">
        <f t="shared" si="24"/>
        <v>1979027.0799999998</v>
      </c>
      <c r="I104" s="24">
        <f>+I105+I106</f>
        <v>615367.29</v>
      </c>
      <c r="J104" s="24">
        <f>+J105+J106</f>
        <v>1227913.3800000001</v>
      </c>
      <c r="K104" s="47">
        <f>SUM(B104:J104)</f>
        <v>18644220.859999996</v>
      </c>
      <c r="L104" s="53"/>
    </row>
    <row r="105" spans="1:12" ht="18" customHeight="1">
      <c r="A105" s="16" t="s">
        <v>83</v>
      </c>
      <c r="B105" s="24">
        <f aca="true" t="shared" si="25" ref="B105:J105">+B48+B62+B69+B101</f>
        <v>1636060.6199999999</v>
      </c>
      <c r="C105" s="24">
        <f t="shared" si="25"/>
        <v>2788051.9999999995</v>
      </c>
      <c r="D105" s="24">
        <f t="shared" si="25"/>
        <v>3436207.68</v>
      </c>
      <c r="E105" s="24">
        <f t="shared" si="25"/>
        <v>1788618.6600000001</v>
      </c>
      <c r="F105" s="24">
        <f t="shared" si="25"/>
        <v>2143444.3699999996</v>
      </c>
      <c r="G105" s="24">
        <f t="shared" si="25"/>
        <v>2885037.7599999993</v>
      </c>
      <c r="H105" s="24">
        <f t="shared" si="25"/>
        <v>1958867.88</v>
      </c>
      <c r="I105" s="24">
        <f t="shared" si="25"/>
        <v>615367.29</v>
      </c>
      <c r="J105" s="24">
        <f t="shared" si="25"/>
        <v>1213899.79</v>
      </c>
      <c r="K105" s="47">
        <f>SUM(B105:J105)</f>
        <v>18465556.049999997</v>
      </c>
      <c r="L105" s="53"/>
    </row>
    <row r="106" spans="1:11" ht="18.75" customHeight="1">
      <c r="A106" s="16" t="s">
        <v>101</v>
      </c>
      <c r="B106" s="24">
        <f aca="true" t="shared" si="26" ref="B106:J106">IF(+B57+B102+B107&lt;0,0,(B57+B102+B107))</f>
        <v>18800.97</v>
      </c>
      <c r="C106" s="24">
        <f t="shared" si="26"/>
        <v>23679.41</v>
      </c>
      <c r="D106" s="24">
        <f t="shared" si="26"/>
        <v>25836.52</v>
      </c>
      <c r="E106" s="24">
        <f t="shared" si="26"/>
        <v>22718.52</v>
      </c>
      <c r="F106" s="24">
        <f t="shared" si="26"/>
        <v>23754.84</v>
      </c>
      <c r="G106" s="24">
        <f t="shared" si="26"/>
        <v>29701.76</v>
      </c>
      <c r="H106" s="24">
        <f t="shared" si="26"/>
        <v>20159.2</v>
      </c>
      <c r="I106" s="19">
        <f t="shared" si="26"/>
        <v>0</v>
      </c>
      <c r="J106" s="24">
        <f t="shared" si="26"/>
        <v>14013.59</v>
      </c>
      <c r="K106" s="47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6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7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0">
        <f>SUM(K113:K130)</f>
        <v>18644220.86</v>
      </c>
      <c r="L112" s="53"/>
    </row>
    <row r="113" spans="1:11" ht="18.75" customHeight="1">
      <c r="A113" s="26" t="s">
        <v>71</v>
      </c>
      <c r="B113" s="27">
        <v>251829.26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40">
        <f>SUM(B113:J113)</f>
        <v>251829.26</v>
      </c>
    </row>
    <row r="114" spans="1:11" ht="18.75" customHeight="1">
      <c r="A114" s="26" t="s">
        <v>72</v>
      </c>
      <c r="B114" s="27">
        <v>1403032.33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40">
        <f aca="true" t="shared" si="27" ref="K114:K130">SUM(B114:J114)</f>
        <v>1403032.33</v>
      </c>
    </row>
    <row r="115" spans="1:11" ht="18.75" customHeight="1">
      <c r="A115" s="26" t="s">
        <v>73</v>
      </c>
      <c r="B115" s="39">
        <v>0</v>
      </c>
      <c r="C115" s="27">
        <f>+C104</f>
        <v>2811731.4099999997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 t="shared" si="27"/>
        <v>2811731.4099999997</v>
      </c>
    </row>
    <row r="116" spans="1:11" ht="18.75" customHeight="1">
      <c r="A116" s="26" t="s">
        <v>74</v>
      </c>
      <c r="B116" s="39">
        <v>0</v>
      </c>
      <c r="C116" s="39">
        <v>0</v>
      </c>
      <c r="D116" s="27">
        <f>+D104</f>
        <v>3462044.2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t="shared" si="27"/>
        <v>3462044.2</v>
      </c>
    </row>
    <row r="117" spans="1:11" ht="18.75" customHeight="1">
      <c r="A117" s="26" t="s">
        <v>90</v>
      </c>
      <c r="B117" s="39">
        <v>0</v>
      </c>
      <c r="C117" s="39">
        <v>0</v>
      </c>
      <c r="D117" s="39">
        <v>0</v>
      </c>
      <c r="E117" s="27">
        <f>+E104</f>
        <v>1811337.1800000002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7"/>
        <v>1811337.1800000002</v>
      </c>
    </row>
    <row r="118" spans="1:11" ht="18.75" customHeight="1">
      <c r="A118" s="67" t="s">
        <v>108</v>
      </c>
      <c r="B118" s="39">
        <v>0</v>
      </c>
      <c r="C118" s="39">
        <v>0</v>
      </c>
      <c r="D118" s="39">
        <v>0</v>
      </c>
      <c r="E118" s="39">
        <v>0</v>
      </c>
      <c r="F118" s="27">
        <v>480178.1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7"/>
        <v>480178.1</v>
      </c>
    </row>
    <row r="119" spans="1:11" ht="18.75" customHeight="1">
      <c r="A119" s="67" t="s">
        <v>109</v>
      </c>
      <c r="B119" s="39">
        <v>0</v>
      </c>
      <c r="C119" s="39">
        <v>0</v>
      </c>
      <c r="D119" s="39">
        <v>0</v>
      </c>
      <c r="E119" s="39">
        <v>0</v>
      </c>
      <c r="F119" s="27">
        <v>859831.78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7"/>
        <v>859831.78</v>
      </c>
    </row>
    <row r="120" spans="1:11" ht="18.75" customHeight="1">
      <c r="A120" s="67" t="s">
        <v>110</v>
      </c>
      <c r="B120" s="39">
        <v>0</v>
      </c>
      <c r="C120" s="39">
        <v>0</v>
      </c>
      <c r="D120" s="39">
        <v>0</v>
      </c>
      <c r="E120" s="39">
        <v>0</v>
      </c>
      <c r="F120" s="27">
        <v>92309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7"/>
        <v>92309</v>
      </c>
    </row>
    <row r="121" spans="1:11" ht="18.75" customHeight="1">
      <c r="A121" s="67" t="s">
        <v>117</v>
      </c>
      <c r="B121" s="69">
        <v>0</v>
      </c>
      <c r="C121" s="69">
        <v>0</v>
      </c>
      <c r="D121" s="69">
        <v>0</v>
      </c>
      <c r="E121" s="69">
        <v>0</v>
      </c>
      <c r="F121" s="70">
        <v>734880.33</v>
      </c>
      <c r="G121" s="69">
        <v>0</v>
      </c>
      <c r="H121" s="69">
        <v>0</v>
      </c>
      <c r="I121" s="69">
        <v>0</v>
      </c>
      <c r="J121" s="69">
        <v>0</v>
      </c>
      <c r="K121" s="70">
        <f t="shared" si="27"/>
        <v>734880.33</v>
      </c>
    </row>
    <row r="122" spans="1:11" ht="18.75" customHeight="1">
      <c r="A122" s="67" t="s">
        <v>118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27">
        <v>833092.96</v>
      </c>
      <c r="H122" s="39">
        <v>0</v>
      </c>
      <c r="I122" s="39">
        <v>0</v>
      </c>
      <c r="J122" s="39">
        <v>0</v>
      </c>
      <c r="K122" s="40">
        <f t="shared" si="27"/>
        <v>833092.96</v>
      </c>
    </row>
    <row r="123" spans="1:11" ht="18.75" customHeight="1">
      <c r="A123" s="67" t="s">
        <v>119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27">
        <v>67019.4</v>
      </c>
      <c r="H123" s="39">
        <v>0</v>
      </c>
      <c r="I123" s="39">
        <v>0</v>
      </c>
      <c r="J123" s="39">
        <v>0</v>
      </c>
      <c r="K123" s="40">
        <f t="shared" si="27"/>
        <v>67019.4</v>
      </c>
    </row>
    <row r="124" spans="1:11" ht="18.75" customHeight="1">
      <c r="A124" s="67" t="s">
        <v>120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27">
        <v>404956.12</v>
      </c>
      <c r="H124" s="39">
        <v>0</v>
      </c>
      <c r="I124" s="39">
        <v>0</v>
      </c>
      <c r="J124" s="39">
        <v>0</v>
      </c>
      <c r="K124" s="40">
        <f t="shared" si="27"/>
        <v>404956.12</v>
      </c>
    </row>
    <row r="125" spans="1:11" ht="18.75" customHeight="1">
      <c r="A125" s="67" t="s">
        <v>121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454906.85</v>
      </c>
      <c r="H125" s="39">
        <v>0</v>
      </c>
      <c r="I125" s="39">
        <v>0</v>
      </c>
      <c r="J125" s="39">
        <v>0</v>
      </c>
      <c r="K125" s="40">
        <f t="shared" si="27"/>
        <v>454906.85</v>
      </c>
    </row>
    <row r="126" spans="1:11" ht="18.75" customHeight="1">
      <c r="A126" s="67" t="s">
        <v>122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1154764.19</v>
      </c>
      <c r="H126" s="39">
        <v>0</v>
      </c>
      <c r="I126" s="39">
        <v>0</v>
      </c>
      <c r="J126" s="39">
        <v>0</v>
      </c>
      <c r="K126" s="40">
        <f t="shared" si="27"/>
        <v>1154764.19</v>
      </c>
    </row>
    <row r="127" spans="1:11" ht="18.75" customHeight="1">
      <c r="A127" s="67" t="s">
        <v>123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27">
        <v>728848.78</v>
      </c>
      <c r="I127" s="39">
        <v>0</v>
      </c>
      <c r="J127" s="39">
        <v>0</v>
      </c>
      <c r="K127" s="40">
        <f t="shared" si="27"/>
        <v>728848.78</v>
      </c>
    </row>
    <row r="128" spans="1:11" ht="18.75" customHeight="1">
      <c r="A128" s="67" t="s">
        <v>124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27">
        <v>1250178.29</v>
      </c>
      <c r="I128" s="39">
        <v>0</v>
      </c>
      <c r="J128" s="39">
        <v>0</v>
      </c>
      <c r="K128" s="40">
        <f t="shared" si="27"/>
        <v>1250178.29</v>
      </c>
    </row>
    <row r="129" spans="1:11" ht="18.75" customHeight="1">
      <c r="A129" s="67" t="s">
        <v>125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27">
        <v>615367.29</v>
      </c>
      <c r="J129" s="39">
        <v>0</v>
      </c>
      <c r="K129" s="40">
        <f t="shared" si="27"/>
        <v>615367.29</v>
      </c>
    </row>
    <row r="130" spans="1:11" ht="18.75" customHeight="1">
      <c r="A130" s="68" t="s">
        <v>126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1227913.39</v>
      </c>
      <c r="K130" s="43">
        <f t="shared" si="27"/>
        <v>1227913.39</v>
      </c>
    </row>
    <row r="131" spans="1:11" ht="18.75" customHeight="1">
      <c r="A131" s="76" t="s">
        <v>134</v>
      </c>
      <c r="B131" s="76"/>
      <c r="C131" s="76"/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f>J104-J130</f>
        <v>-0.009999999776482582</v>
      </c>
      <c r="K131" s="50"/>
    </row>
    <row r="132" ht="18.75" customHeight="1">
      <c r="A132" s="75" t="s">
        <v>135</v>
      </c>
    </row>
    <row r="133" ht="18.75" customHeight="1">
      <c r="A133" s="75" t="s">
        <v>136</v>
      </c>
    </row>
    <row r="134" ht="15.75">
      <c r="A134" s="38"/>
    </row>
  </sheetData>
  <sheetProtection/>
  <mergeCells count="8">
    <mergeCell ref="A131:C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2016-12-15T12:58:46Z</dcterms:modified>
  <cp:category/>
  <cp:version/>
  <cp:contentType/>
  <cp:contentStatus/>
</cp:coreProperties>
</file>