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14880" windowHeight="8190" activeTab="0"/>
  </bookViews>
  <sheets>
    <sheet name="DETALHAMENTO CONCESSÃO" sheetId="1" r:id="rId1"/>
  </sheets>
  <definedNames>
    <definedName name="_xlnm.Print_Area" localSheetId="0">'DETALHAMENTO CONCESSÃO'!$A$1:$K$130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<sst xmlns="http://schemas.openxmlformats.org/spreadsheetml/2006/main" count="134" uniqueCount="134">
  <si>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</si>
  <si>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</si>
  <si>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</si>
  <si>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</si>
  <si>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</si>
  <si>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</si>
  <si>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</si>
  <si>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</si>
  <si>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</si>
  <si>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</si>
  <si>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</si>
  <si>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</si>
  <si>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</si>
  <si>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</si>
  <si>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</si>
  <si>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</si>
  <si>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</si>
  <si>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</si>
  <si>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</si>
  <si>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</si>
  <si>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</si>
  <si>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</si>
  <si>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</si>
  <si>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</si>
  <si>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</si>
  <si>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</si>
  <si>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</si>
  <si>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</si>
  <si>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</si>
  <si>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</si>
  <si>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</si>
  <si>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</si>
  <si>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</si>
  <si>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</si>
  <si>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</si>
  <si>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</si>
  <si>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</si>
  <si>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</si>
  <si>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</si>
  <si>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</si>
  <si>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</si>
  <si>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</si>
  <si>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</si>
  <si>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</si>
  <si>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</si>
  <si>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</si>
  <si>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</si>
  <si>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</si>
  <si>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</si>
  <si>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</si>
  <si>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</si>
  <si>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</si>
  <si>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</si>
  <si>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</si>
  <si>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</si>
  <si>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</si>
  <si>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</si>
  <si>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</si>
  <si>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</si>
  <si>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</si>
  <si>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</si>
  <si>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</si>
  <si>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</si>
  <si>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</si>
  <si>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</si>
  <si>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</si>
  <si>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</si>
  <si>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</si>
  <si>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</si>
  <si>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</si>
  <si>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</si>
  <si>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</si>
  <si>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</si>
  <si>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</si>
  <si>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</si>
  <si>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</si>
  <si>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</si>
  <si>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</si>
  <si>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</si>
  <si>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</si>
  <si>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</si>
  <si>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</si>
  <si>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</si>
  <si>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</si>
  <si>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</si>
  <si>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</si>
  <si>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</si>
  <si>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</si>
  <si>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</si>
  <si>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</si>
  <si>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8.5. Via Sul Transportes Urbanos Ltda.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</si>
  <si>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</si>
  <si>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</si>
  <si>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</si>
  <si>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</si>
  <si>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</si>
  <si>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</si>
  <si>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</si>
  <si>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</si>
  <si>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</si>
  <si>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</si>
  <si>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</si>
  <si>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</si>
  <si>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</si>
  <si>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</si>
  <si>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</si>
  <si>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</si>
  <si>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</si>
  <si>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8.6. Tupi Transportes Urbanos Piratininga Ltda.</t>
  </si>
  <si>
    <t>8.7. Mobibrasil Transp Urbano Ltda.</t>
  </si>
  <si>
    <t>8.8. Viação Cidade Dutra Ltda.</t>
  </si>
  <si>
    <t>6.2.23. Retenção/Devolução - Implantação de Validadores</t>
  </si>
  <si>
    <t>5.1.8. Remuneração pela Operação dos Terminais</t>
  </si>
  <si>
    <t>5.1. Remuneração pelo Transporte Coletivo (5.1.1 + 5.1.2....+ 5.1.8)</t>
  </si>
  <si>
    <t>6.2.25. Acertos Financeiros - Terminais</t>
  </si>
  <si>
    <t>6.2.26. Receita de Exploração Comercial - Terminais</t>
  </si>
  <si>
    <t>6.2.27. Valor a ser transferido para terceiros - Terminais</t>
  </si>
  <si>
    <t>8.9. Consórcio Unisul</t>
  </si>
  <si>
    <t>8.10. VIP - Transportes Urbanos Ltda.</t>
  </si>
  <si>
    <t>8.11. Viação Campo Belo Ltda.</t>
  </si>
  <si>
    <t>8.12. Transkuba Transportes Gerais Ltda.</t>
  </si>
  <si>
    <t>8.13. Viação Gatusa Transportes Urb. Ltda.</t>
  </si>
  <si>
    <t>8.14. Consórcio Sete</t>
  </si>
  <si>
    <t>8.15. Viação Gato Preto Ltda.</t>
  </si>
  <si>
    <t>8.16. Transpass Transp. de Pass. Ltda</t>
  </si>
  <si>
    <t>8.17. Ambiental Transportes Urbanos S.A.</t>
  </si>
  <si>
    <t>8.18. Express Transportes Urbanos Ltda</t>
  </si>
  <si>
    <t xml:space="preserve">6.3. Revisão de Remuneração pelo Transporte Coletivo </t>
  </si>
  <si>
    <t>6.2.29. Ajuste Financeiro</t>
  </si>
  <si>
    <t>6.2.30. Ajuste Financeiro Retroativo</t>
  </si>
  <si>
    <t>6.2.28. Custo Gerenciamento - Linha Turística</t>
  </si>
  <si>
    <t>1.3.1. Idosos/Pessoas com Deficiência</t>
  </si>
  <si>
    <t>1.3.2. Estudante</t>
  </si>
  <si>
    <t>OPERAÇÃO 04/11/16 - VENCIMENTO 18/11/16</t>
  </si>
</sst>
</file>

<file path=xl/styles.xml><?xml version="1.0" encoding="utf-8"?>
<styleSheet xmlns="http://schemas.openxmlformats.org/spreadsheetml/2006/main">
  <numFmts count="3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8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171" fontId="32" fillId="0" borderId="4" xfId="53" applyFont="1" applyFill="1" applyBorder="1" applyAlignment="1">
      <alignment vertical="center"/>
    </xf>
    <xf numFmtId="171" fontId="32" fillId="0" borderId="4" xfId="46" applyNumberFormat="1" applyFont="1" applyFill="1" applyBorder="1" applyAlignment="1">
      <alignment horizontal="center" vertical="center"/>
    </xf>
    <xf numFmtId="171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171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1"/>
    </xf>
    <xf numFmtId="0" fontId="32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2" fillId="0" borderId="13" xfId="46" applyNumberFormat="1" applyFont="1" applyFill="1" applyBorder="1" applyAlignment="1">
      <alignment vertical="center"/>
    </xf>
    <xf numFmtId="175" fontId="32" fillId="0" borderId="4" xfId="46" applyNumberFormat="1" applyFont="1" applyFill="1" applyBorder="1" applyAlignment="1">
      <alignment horizontal="center" vertical="center"/>
    </xf>
    <xf numFmtId="174" fontId="32" fillId="0" borderId="4" xfId="53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left" vertical="center" indent="2"/>
    </xf>
    <xf numFmtId="171" fontId="43" fillId="0" borderId="0" xfId="46" applyNumberFormat="1" applyFont="1" applyBorder="1" applyAlignment="1">
      <alignment vertical="center"/>
    </xf>
    <xf numFmtId="171" fontId="43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2" fillId="0" borderId="15" xfId="46" applyNumberFormat="1" applyFont="1" applyFill="1" applyBorder="1" applyAlignment="1">
      <alignment horizontal="center" vertical="center"/>
    </xf>
    <xf numFmtId="185" fontId="32" fillId="0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2"/>
    </xf>
    <xf numFmtId="171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2"/>
    </xf>
    <xf numFmtId="44" fontId="32" fillId="35" borderId="4" xfId="46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3"/>
    </xf>
    <xf numFmtId="172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3"/>
    </xf>
    <xf numFmtId="174" fontId="32" fillId="35" borderId="4" xfId="46" applyNumberFormat="1" applyFont="1" applyFill="1" applyBorder="1" applyAlignment="1">
      <alignment vertical="center"/>
    </xf>
    <xf numFmtId="0" fontId="0" fillId="35" borderId="4" xfId="0" applyFill="1" applyBorder="1" applyAlignment="1">
      <alignment horizontal="left" vertical="center" indent="2"/>
    </xf>
    <xf numFmtId="0" fontId="0" fillId="35" borderId="15" xfId="0" applyFill="1" applyBorder="1" applyAlignment="1">
      <alignment horizontal="left" vertical="center" indent="2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171" fontId="32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84" fontId="32" fillId="0" borderId="4" xfId="53" applyNumberFormat="1" applyFont="1" applyFill="1" applyBorder="1" applyAlignment="1">
      <alignment horizontal="center" vertical="center"/>
    </xf>
    <xf numFmtId="173" fontId="32" fillId="35" borderId="4" xfId="46" applyNumberFormat="1" applyFont="1" applyFill="1" applyBorder="1" applyAlignment="1">
      <alignment horizontal="center"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4"/>
  <sheetViews>
    <sheetView showGridLines="0" tabSelected="1" zoomScale="80" zoomScaleNormal="8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6" t="s">
        <v>79</v>
      </c>
      <c r="B1" s="76"/>
      <c r="C1" s="76"/>
      <c r="D1" s="76"/>
      <c r="E1" s="76"/>
      <c r="F1" s="76"/>
      <c r="G1" s="76"/>
      <c r="H1" s="76"/>
      <c r="I1" s="76"/>
      <c r="J1" s="76"/>
      <c r="K1" s="76"/>
    </row>
    <row r="2" spans="1:11" ht="21">
      <c r="A2" s="77" t="s">
        <v>133</v>
      </c>
      <c r="B2" s="77"/>
      <c r="C2" s="77"/>
      <c r="D2" s="77"/>
      <c r="E2" s="77"/>
      <c r="F2" s="77"/>
      <c r="G2" s="77"/>
      <c r="H2" s="77"/>
      <c r="I2" s="77"/>
      <c r="J2" s="77"/>
      <c r="K2" s="77"/>
    </row>
    <row r="3" spans="1:11" ht="15.75">
      <c r="A3" s="4"/>
      <c r="B3" s="5"/>
      <c r="C3" s="4" t="s">
        <v>14</v>
      </c>
      <c r="D3" s="6">
        <v>3.8</v>
      </c>
      <c r="E3" s="7"/>
      <c r="F3" s="7"/>
      <c r="G3" s="7"/>
      <c r="H3" s="7"/>
      <c r="I3" s="7"/>
      <c r="J3" s="7"/>
      <c r="K3" s="4"/>
    </row>
    <row r="4" spans="1:11" ht="15.75">
      <c r="A4" s="78" t="s">
        <v>15</v>
      </c>
      <c r="B4" s="80" t="s">
        <v>93</v>
      </c>
      <c r="C4" s="81"/>
      <c r="D4" s="81"/>
      <c r="E4" s="81"/>
      <c r="F4" s="81"/>
      <c r="G4" s="81"/>
      <c r="H4" s="81"/>
      <c r="I4" s="81"/>
      <c r="J4" s="82"/>
      <c r="K4" s="79" t="s">
        <v>16</v>
      </c>
    </row>
    <row r="5" spans="1:11" ht="38.25">
      <c r="A5" s="78"/>
      <c r="B5" s="28" t="s">
        <v>7</v>
      </c>
      <c r="C5" s="28" t="s">
        <v>8</v>
      </c>
      <c r="D5" s="28" t="s">
        <v>9</v>
      </c>
      <c r="E5" s="28" t="s">
        <v>10</v>
      </c>
      <c r="F5" s="28" t="s">
        <v>11</v>
      </c>
      <c r="G5" s="28" t="s">
        <v>12</v>
      </c>
      <c r="H5" s="28" t="s">
        <v>13</v>
      </c>
      <c r="I5" s="83" t="s">
        <v>92</v>
      </c>
      <c r="J5" s="83" t="s">
        <v>91</v>
      </c>
      <c r="K5" s="78"/>
    </row>
    <row r="6" spans="1:11" ht="18.75" customHeight="1">
      <c r="A6" s="78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4"/>
      <c r="J6" s="84"/>
      <c r="K6" s="78"/>
    </row>
    <row r="7" spans="1:12" ht="17.25" customHeight="1">
      <c r="A7" s="8" t="s">
        <v>28</v>
      </c>
      <c r="B7" s="9">
        <f aca="true" t="shared" si="0" ref="B7:K7">+B8+B20+B24+B27</f>
        <v>617397</v>
      </c>
      <c r="C7" s="9">
        <f t="shared" si="0"/>
        <v>781413</v>
      </c>
      <c r="D7" s="9">
        <f t="shared" si="0"/>
        <v>824880</v>
      </c>
      <c r="E7" s="9">
        <f t="shared" si="0"/>
        <v>551458</v>
      </c>
      <c r="F7" s="9">
        <f t="shared" si="0"/>
        <v>758250</v>
      </c>
      <c r="G7" s="9">
        <f t="shared" si="0"/>
        <v>1250249</v>
      </c>
      <c r="H7" s="9">
        <f t="shared" si="0"/>
        <v>577877</v>
      </c>
      <c r="I7" s="9">
        <f t="shared" si="0"/>
        <v>127870</v>
      </c>
      <c r="J7" s="9">
        <f t="shared" si="0"/>
        <v>339363</v>
      </c>
      <c r="K7" s="9">
        <f t="shared" si="0"/>
        <v>5828757</v>
      </c>
      <c r="L7" s="52"/>
    </row>
    <row r="8" spans="1:11" ht="17.25" customHeight="1">
      <c r="A8" s="10" t="s">
        <v>99</v>
      </c>
      <c r="B8" s="11">
        <f>B9+B12+B16</f>
        <v>296281</v>
      </c>
      <c r="C8" s="11">
        <f aca="true" t="shared" si="1" ref="C8:J8">C9+C12+C16</f>
        <v>385945</v>
      </c>
      <c r="D8" s="11">
        <f t="shared" si="1"/>
        <v>379950</v>
      </c>
      <c r="E8" s="11">
        <f t="shared" si="1"/>
        <v>272272</v>
      </c>
      <c r="F8" s="11">
        <f t="shared" si="1"/>
        <v>363665</v>
      </c>
      <c r="G8" s="11">
        <f t="shared" si="1"/>
        <v>608151</v>
      </c>
      <c r="H8" s="11">
        <f t="shared" si="1"/>
        <v>304973</v>
      </c>
      <c r="I8" s="11">
        <f t="shared" si="1"/>
        <v>57075</v>
      </c>
      <c r="J8" s="11">
        <f t="shared" si="1"/>
        <v>153566</v>
      </c>
      <c r="K8" s="11">
        <f>SUM(B8:J8)</f>
        <v>2821878</v>
      </c>
    </row>
    <row r="9" spans="1:11" ht="17.25" customHeight="1">
      <c r="A9" s="15" t="s">
        <v>17</v>
      </c>
      <c r="B9" s="13">
        <f>+B10+B11</f>
        <v>35785</v>
      </c>
      <c r="C9" s="13">
        <f aca="true" t="shared" si="2" ref="C9:J9">+C10+C11</f>
        <v>49246</v>
      </c>
      <c r="D9" s="13">
        <f t="shared" si="2"/>
        <v>43589</v>
      </c>
      <c r="E9" s="13">
        <f t="shared" si="2"/>
        <v>33592</v>
      </c>
      <c r="F9" s="13">
        <f t="shared" si="2"/>
        <v>38950</v>
      </c>
      <c r="G9" s="13">
        <f t="shared" si="2"/>
        <v>49998</v>
      </c>
      <c r="H9" s="13">
        <f t="shared" si="2"/>
        <v>45501</v>
      </c>
      <c r="I9" s="13">
        <f t="shared" si="2"/>
        <v>7976</v>
      </c>
      <c r="J9" s="13">
        <f t="shared" si="2"/>
        <v>16303</v>
      </c>
      <c r="K9" s="11">
        <f>SUM(B9:J9)</f>
        <v>320940</v>
      </c>
    </row>
    <row r="10" spans="1:11" ht="17.25" customHeight="1">
      <c r="A10" s="29" t="s">
        <v>18</v>
      </c>
      <c r="B10" s="13">
        <v>35785</v>
      </c>
      <c r="C10" s="13">
        <v>49246</v>
      </c>
      <c r="D10" s="13">
        <v>43589</v>
      </c>
      <c r="E10" s="13">
        <v>33592</v>
      </c>
      <c r="F10" s="13">
        <v>38950</v>
      </c>
      <c r="G10" s="13">
        <v>49998</v>
      </c>
      <c r="H10" s="13">
        <v>45501</v>
      </c>
      <c r="I10" s="13">
        <v>7976</v>
      </c>
      <c r="J10" s="13">
        <v>16303</v>
      </c>
      <c r="K10" s="11">
        <f>SUM(B10:J10)</f>
        <v>320940</v>
      </c>
    </row>
    <row r="11" spans="1:11" ht="17.25" customHeight="1">
      <c r="A11" s="29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29</v>
      </c>
      <c r="B12" s="17">
        <f aca="true" t="shared" si="3" ref="B12:J12">SUM(B13:B15)</f>
        <v>215667</v>
      </c>
      <c r="C12" s="17">
        <f t="shared" si="3"/>
        <v>282493</v>
      </c>
      <c r="D12" s="17">
        <f t="shared" si="3"/>
        <v>281472</v>
      </c>
      <c r="E12" s="17">
        <f t="shared" si="3"/>
        <v>200190</v>
      </c>
      <c r="F12" s="17">
        <f t="shared" si="3"/>
        <v>263521</v>
      </c>
      <c r="G12" s="17">
        <f t="shared" si="3"/>
        <v>449460</v>
      </c>
      <c r="H12" s="17">
        <f t="shared" si="3"/>
        <v>219811</v>
      </c>
      <c r="I12" s="17">
        <f t="shared" si="3"/>
        <v>40351</v>
      </c>
      <c r="J12" s="17">
        <f t="shared" si="3"/>
        <v>114100</v>
      </c>
      <c r="K12" s="11">
        <f aca="true" t="shared" si="4" ref="K12:K27">SUM(B12:J12)</f>
        <v>2067065</v>
      </c>
    </row>
    <row r="13" spans="1:13" ht="17.25" customHeight="1">
      <c r="A13" s="14" t="s">
        <v>20</v>
      </c>
      <c r="B13" s="13">
        <v>100185</v>
      </c>
      <c r="C13" s="13">
        <v>141019</v>
      </c>
      <c r="D13" s="13">
        <v>144146</v>
      </c>
      <c r="E13" s="13">
        <v>100329</v>
      </c>
      <c r="F13" s="13">
        <v>129509</v>
      </c>
      <c r="G13" s="13">
        <v>207730</v>
      </c>
      <c r="H13" s="13">
        <v>97600</v>
      </c>
      <c r="I13" s="13">
        <v>21991</v>
      </c>
      <c r="J13" s="13">
        <v>58748</v>
      </c>
      <c r="K13" s="11">
        <f t="shared" si="4"/>
        <v>1001257</v>
      </c>
      <c r="L13" s="52"/>
      <c r="M13" s="53"/>
    </row>
    <row r="14" spans="1:12" ht="17.25" customHeight="1">
      <c r="A14" s="14" t="s">
        <v>21</v>
      </c>
      <c r="B14" s="13">
        <v>105591</v>
      </c>
      <c r="C14" s="13">
        <v>126691</v>
      </c>
      <c r="D14" s="13">
        <v>126980</v>
      </c>
      <c r="E14" s="13">
        <v>90432</v>
      </c>
      <c r="F14" s="13">
        <v>124055</v>
      </c>
      <c r="G14" s="13">
        <v>226310</v>
      </c>
      <c r="H14" s="13">
        <v>105027</v>
      </c>
      <c r="I14" s="13">
        <v>15773</v>
      </c>
      <c r="J14" s="13">
        <v>51866</v>
      </c>
      <c r="K14" s="11">
        <f t="shared" si="4"/>
        <v>972725</v>
      </c>
      <c r="L14" s="52"/>
    </row>
    <row r="15" spans="1:11" ht="17.25" customHeight="1">
      <c r="A15" s="14" t="s">
        <v>22</v>
      </c>
      <c r="B15" s="13">
        <v>9891</v>
      </c>
      <c r="C15" s="13">
        <v>14783</v>
      </c>
      <c r="D15" s="13">
        <v>10346</v>
      </c>
      <c r="E15" s="13">
        <v>9429</v>
      </c>
      <c r="F15" s="13">
        <v>9957</v>
      </c>
      <c r="G15" s="13">
        <v>15420</v>
      </c>
      <c r="H15" s="13">
        <v>17184</v>
      </c>
      <c r="I15" s="13">
        <v>2587</v>
      </c>
      <c r="J15" s="13">
        <v>3486</v>
      </c>
      <c r="K15" s="11">
        <f t="shared" si="4"/>
        <v>93083</v>
      </c>
    </row>
    <row r="16" spans="1:11" ht="17.25" customHeight="1">
      <c r="A16" s="15" t="s">
        <v>95</v>
      </c>
      <c r="B16" s="13">
        <f>B17+B18+B19</f>
        <v>44829</v>
      </c>
      <c r="C16" s="13">
        <f aca="true" t="shared" si="5" ref="C16:J16">C17+C18+C19</f>
        <v>54206</v>
      </c>
      <c r="D16" s="13">
        <f t="shared" si="5"/>
        <v>54889</v>
      </c>
      <c r="E16" s="13">
        <f t="shared" si="5"/>
        <v>38490</v>
      </c>
      <c r="F16" s="13">
        <f t="shared" si="5"/>
        <v>61194</v>
      </c>
      <c r="G16" s="13">
        <f t="shared" si="5"/>
        <v>108693</v>
      </c>
      <c r="H16" s="13">
        <f t="shared" si="5"/>
        <v>39661</v>
      </c>
      <c r="I16" s="13">
        <f t="shared" si="5"/>
        <v>8748</v>
      </c>
      <c r="J16" s="13">
        <f t="shared" si="5"/>
        <v>23163</v>
      </c>
      <c r="K16" s="11">
        <f t="shared" si="4"/>
        <v>433873</v>
      </c>
    </row>
    <row r="17" spans="1:11" ht="17.25" customHeight="1">
      <c r="A17" s="14" t="s">
        <v>96</v>
      </c>
      <c r="B17" s="13">
        <v>24425</v>
      </c>
      <c r="C17" s="13">
        <v>31804</v>
      </c>
      <c r="D17" s="13">
        <v>30524</v>
      </c>
      <c r="E17" s="13">
        <v>21487</v>
      </c>
      <c r="F17" s="13">
        <v>35247</v>
      </c>
      <c r="G17" s="13">
        <v>58701</v>
      </c>
      <c r="H17" s="13">
        <v>23107</v>
      </c>
      <c r="I17" s="13">
        <v>5263</v>
      </c>
      <c r="J17" s="13">
        <v>12761</v>
      </c>
      <c r="K17" s="11">
        <f t="shared" si="4"/>
        <v>243319</v>
      </c>
    </row>
    <row r="18" spans="1:11" ht="17.25" customHeight="1">
      <c r="A18" s="14" t="s">
        <v>97</v>
      </c>
      <c r="B18" s="13">
        <v>18179</v>
      </c>
      <c r="C18" s="13">
        <v>19314</v>
      </c>
      <c r="D18" s="13">
        <v>22521</v>
      </c>
      <c r="E18" s="13">
        <v>15248</v>
      </c>
      <c r="F18" s="13">
        <v>23841</v>
      </c>
      <c r="G18" s="13">
        <v>46481</v>
      </c>
      <c r="H18" s="13">
        <v>13545</v>
      </c>
      <c r="I18" s="13">
        <v>3029</v>
      </c>
      <c r="J18" s="13">
        <v>9615</v>
      </c>
      <c r="K18" s="11">
        <f t="shared" si="4"/>
        <v>171773</v>
      </c>
    </row>
    <row r="19" spans="1:11" ht="17.25" customHeight="1">
      <c r="A19" s="14" t="s">
        <v>98</v>
      </c>
      <c r="B19" s="13">
        <v>2225</v>
      </c>
      <c r="C19" s="13">
        <v>3088</v>
      </c>
      <c r="D19" s="13">
        <v>1844</v>
      </c>
      <c r="E19" s="13">
        <v>1755</v>
      </c>
      <c r="F19" s="13">
        <v>2106</v>
      </c>
      <c r="G19" s="13">
        <v>3511</v>
      </c>
      <c r="H19" s="13">
        <v>3009</v>
      </c>
      <c r="I19" s="13">
        <v>456</v>
      </c>
      <c r="J19" s="13">
        <v>787</v>
      </c>
      <c r="K19" s="11">
        <f t="shared" si="4"/>
        <v>18781</v>
      </c>
    </row>
    <row r="20" spans="1:11" ht="17.25" customHeight="1">
      <c r="A20" s="16" t="s">
        <v>23</v>
      </c>
      <c r="B20" s="11">
        <f>+B21+B22+B23</f>
        <v>155126</v>
      </c>
      <c r="C20" s="11">
        <f aca="true" t="shared" si="6" ref="C20:J20">+C21+C22+C23</f>
        <v>174706</v>
      </c>
      <c r="D20" s="11">
        <f t="shared" si="6"/>
        <v>198945</v>
      </c>
      <c r="E20" s="11">
        <f t="shared" si="6"/>
        <v>127711</v>
      </c>
      <c r="F20" s="11">
        <f t="shared" si="6"/>
        <v>202404</v>
      </c>
      <c r="G20" s="11">
        <f t="shared" si="6"/>
        <v>369851</v>
      </c>
      <c r="H20" s="11">
        <f t="shared" si="6"/>
        <v>134441</v>
      </c>
      <c r="I20" s="11">
        <f t="shared" si="6"/>
        <v>31596</v>
      </c>
      <c r="J20" s="11">
        <f t="shared" si="6"/>
        <v>76890</v>
      </c>
      <c r="K20" s="11">
        <f t="shared" si="4"/>
        <v>1471670</v>
      </c>
    </row>
    <row r="21" spans="1:12" ht="17.25" customHeight="1">
      <c r="A21" s="12" t="s">
        <v>24</v>
      </c>
      <c r="B21" s="13">
        <v>79895</v>
      </c>
      <c r="C21" s="13">
        <v>99827</v>
      </c>
      <c r="D21" s="13">
        <v>114566</v>
      </c>
      <c r="E21" s="13">
        <v>72612</v>
      </c>
      <c r="F21" s="13">
        <v>111962</v>
      </c>
      <c r="G21" s="13">
        <v>188291</v>
      </c>
      <c r="H21" s="13">
        <v>72573</v>
      </c>
      <c r="I21" s="13">
        <v>19286</v>
      </c>
      <c r="J21" s="13">
        <v>43281</v>
      </c>
      <c r="K21" s="11">
        <f t="shared" si="4"/>
        <v>802293</v>
      </c>
      <c r="L21" s="52"/>
    </row>
    <row r="22" spans="1:12" ht="17.25" customHeight="1">
      <c r="A22" s="12" t="s">
        <v>25</v>
      </c>
      <c r="B22" s="13">
        <v>70709</v>
      </c>
      <c r="C22" s="13">
        <v>69345</v>
      </c>
      <c r="D22" s="13">
        <v>79865</v>
      </c>
      <c r="E22" s="13">
        <v>51781</v>
      </c>
      <c r="F22" s="13">
        <v>86127</v>
      </c>
      <c r="G22" s="13">
        <v>173884</v>
      </c>
      <c r="H22" s="13">
        <v>56187</v>
      </c>
      <c r="I22" s="13">
        <v>11366</v>
      </c>
      <c r="J22" s="13">
        <v>32093</v>
      </c>
      <c r="K22" s="11">
        <f t="shared" si="4"/>
        <v>631357</v>
      </c>
      <c r="L22" s="52"/>
    </row>
    <row r="23" spans="1:11" ht="17.25" customHeight="1">
      <c r="A23" s="12" t="s">
        <v>26</v>
      </c>
      <c r="B23" s="13">
        <v>4522</v>
      </c>
      <c r="C23" s="13">
        <v>5534</v>
      </c>
      <c r="D23" s="13">
        <v>4514</v>
      </c>
      <c r="E23" s="13">
        <v>3318</v>
      </c>
      <c r="F23" s="13">
        <v>4315</v>
      </c>
      <c r="G23" s="13">
        <v>7676</v>
      </c>
      <c r="H23" s="13">
        <v>5681</v>
      </c>
      <c r="I23" s="13">
        <v>944</v>
      </c>
      <c r="J23" s="13">
        <v>1516</v>
      </c>
      <c r="K23" s="11">
        <f t="shared" si="4"/>
        <v>38020</v>
      </c>
    </row>
    <row r="24" spans="1:11" ht="17.25" customHeight="1">
      <c r="A24" s="16" t="s">
        <v>27</v>
      </c>
      <c r="B24" s="13">
        <f>+B25+B26</f>
        <v>165990</v>
      </c>
      <c r="C24" s="13">
        <f aca="true" t="shared" si="7" ref="C24:J24">+C25+C26</f>
        <v>220762</v>
      </c>
      <c r="D24" s="13">
        <f t="shared" si="7"/>
        <v>245985</v>
      </c>
      <c r="E24" s="13">
        <f t="shared" si="7"/>
        <v>151475</v>
      </c>
      <c r="F24" s="13">
        <f t="shared" si="7"/>
        <v>192181</v>
      </c>
      <c r="G24" s="13">
        <f t="shared" si="7"/>
        <v>272247</v>
      </c>
      <c r="H24" s="13">
        <f t="shared" si="7"/>
        <v>130132</v>
      </c>
      <c r="I24" s="13">
        <f t="shared" si="7"/>
        <v>39199</v>
      </c>
      <c r="J24" s="13">
        <f t="shared" si="7"/>
        <v>108907</v>
      </c>
      <c r="K24" s="11">
        <f t="shared" si="4"/>
        <v>1526878</v>
      </c>
    </row>
    <row r="25" spans="1:12" ht="17.25" customHeight="1">
      <c r="A25" s="12" t="s">
        <v>131</v>
      </c>
      <c r="B25" s="13">
        <v>69234</v>
      </c>
      <c r="C25" s="13">
        <v>102049</v>
      </c>
      <c r="D25" s="13">
        <v>125160</v>
      </c>
      <c r="E25" s="13">
        <v>74059</v>
      </c>
      <c r="F25" s="13">
        <v>88500</v>
      </c>
      <c r="G25" s="13">
        <v>116249</v>
      </c>
      <c r="H25" s="13">
        <v>55080</v>
      </c>
      <c r="I25" s="13">
        <v>21996</v>
      </c>
      <c r="J25" s="13">
        <v>52934</v>
      </c>
      <c r="K25" s="11">
        <f t="shared" si="4"/>
        <v>705261</v>
      </c>
      <c r="L25" s="52"/>
    </row>
    <row r="26" spans="1:12" ht="17.25" customHeight="1">
      <c r="A26" s="12" t="s">
        <v>132</v>
      </c>
      <c r="B26" s="13">
        <v>96756</v>
      </c>
      <c r="C26" s="13">
        <v>118713</v>
      </c>
      <c r="D26" s="13">
        <v>120825</v>
      </c>
      <c r="E26" s="13">
        <v>77416</v>
      </c>
      <c r="F26" s="13">
        <v>103681</v>
      </c>
      <c r="G26" s="13">
        <v>155998</v>
      </c>
      <c r="H26" s="13">
        <v>75052</v>
      </c>
      <c r="I26" s="13">
        <v>17203</v>
      </c>
      <c r="J26" s="13">
        <v>55973</v>
      </c>
      <c r="K26" s="11">
        <f t="shared" si="4"/>
        <v>821617</v>
      </c>
      <c r="L26" s="52"/>
    </row>
    <row r="27" spans="1:11" ht="34.5" customHeight="1">
      <c r="A27" s="30" t="s">
        <v>30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8331</v>
      </c>
      <c r="I27" s="11">
        <v>0</v>
      </c>
      <c r="J27" s="11">
        <v>0</v>
      </c>
      <c r="K27" s="11">
        <f t="shared" si="4"/>
        <v>8331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31</v>
      </c>
      <c r="B29" s="59">
        <f>SUM(B30:B33)</f>
        <v>2.7736</v>
      </c>
      <c r="C29" s="59">
        <f aca="true" t="shared" si="8" ref="C29:J29">SUM(C30:C33)</f>
        <v>3.10359418</v>
      </c>
      <c r="D29" s="59">
        <f t="shared" si="8"/>
        <v>3.4946</v>
      </c>
      <c r="E29" s="59">
        <f t="shared" si="8"/>
        <v>2.97171955</v>
      </c>
      <c r="F29" s="59">
        <f t="shared" si="8"/>
        <v>2.9409</v>
      </c>
      <c r="G29" s="59">
        <f t="shared" si="8"/>
        <v>2.4816000000000003</v>
      </c>
      <c r="H29" s="59">
        <f t="shared" si="8"/>
        <v>2.8455</v>
      </c>
      <c r="I29" s="59">
        <f t="shared" si="8"/>
        <v>5.0513</v>
      </c>
      <c r="J29" s="59">
        <f t="shared" si="8"/>
        <v>2.9977</v>
      </c>
      <c r="K29" s="19">
        <v>0</v>
      </c>
    </row>
    <row r="30" spans="1:11" ht="17.25" customHeight="1">
      <c r="A30" s="16" t="s">
        <v>32</v>
      </c>
      <c r="B30" s="32">
        <v>2.7784</v>
      </c>
      <c r="C30" s="32">
        <v>3.1016</v>
      </c>
      <c r="D30" s="32">
        <v>3.4996</v>
      </c>
      <c r="E30" s="32">
        <v>2.9763</v>
      </c>
      <c r="F30" s="32">
        <v>2.9456</v>
      </c>
      <c r="G30" s="32">
        <v>2.4855</v>
      </c>
      <c r="H30" s="32">
        <v>2.8501</v>
      </c>
      <c r="I30" s="32">
        <v>5.0513</v>
      </c>
      <c r="J30" s="32">
        <v>2.9977</v>
      </c>
      <c r="K30" s="19">
        <v>0</v>
      </c>
    </row>
    <row r="31" spans="1:11" ht="17.25" customHeight="1">
      <c r="A31" s="30" t="s">
        <v>33</v>
      </c>
      <c r="B31" s="31">
        <v>0</v>
      </c>
      <c r="C31" s="46">
        <v>0.00689418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60" t="s">
        <v>105</v>
      </c>
      <c r="B32" s="75">
        <v>-0.0048</v>
      </c>
      <c r="C32" s="75">
        <v>-0.0049</v>
      </c>
      <c r="D32" s="75">
        <v>-0.005</v>
      </c>
      <c r="E32" s="75">
        <v>-0.00458045</v>
      </c>
      <c r="F32" s="75">
        <v>-0.0047</v>
      </c>
      <c r="G32" s="75">
        <v>-0.0039</v>
      </c>
      <c r="H32" s="75">
        <v>-0.0046</v>
      </c>
      <c r="I32" s="74">
        <v>0</v>
      </c>
      <c r="J32" s="74">
        <v>0</v>
      </c>
      <c r="K32" s="61">
        <v>0</v>
      </c>
    </row>
    <row r="33" spans="1:11" ht="17.25" customHeight="1">
      <c r="A33" s="30" t="s">
        <v>34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77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8674.36</v>
      </c>
      <c r="I35" s="19">
        <v>0</v>
      </c>
      <c r="J35" s="19">
        <v>0</v>
      </c>
      <c r="K35" s="23">
        <f>SUM(B35:J35)</f>
        <v>8674.36</v>
      </c>
    </row>
    <row r="36" spans="1:11" ht="17.25" customHeight="1">
      <c r="A36" s="16" t="s">
        <v>35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54030.81</v>
      </c>
      <c r="I36" s="19">
        <v>0</v>
      </c>
      <c r="J36" s="19">
        <v>0</v>
      </c>
      <c r="K36" s="23">
        <f>SUM(B36:J36)</f>
        <v>54030.81</v>
      </c>
    </row>
    <row r="37" spans="1:11" ht="17.25" customHeight="1">
      <c r="A37" s="16" t="s">
        <v>36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37</v>
      </c>
      <c r="B39" s="23">
        <f>+B43+B40</f>
        <v>4091.68</v>
      </c>
      <c r="C39" s="23">
        <f aca="true" t="shared" si="9" ref="C39:J39">+C43+C40</f>
        <v>5773.72</v>
      </c>
      <c r="D39" s="23">
        <f t="shared" si="9"/>
        <v>6385.76</v>
      </c>
      <c r="E39" s="23">
        <f t="shared" si="9"/>
        <v>3445.4</v>
      </c>
      <c r="F39" s="23">
        <f t="shared" si="9"/>
        <v>5281.52</v>
      </c>
      <c r="G39" s="23">
        <f t="shared" si="9"/>
        <v>7430.08</v>
      </c>
      <c r="H39" s="23">
        <f t="shared" si="9"/>
        <v>3715.04</v>
      </c>
      <c r="I39" s="23">
        <f t="shared" si="9"/>
        <v>1065.72</v>
      </c>
      <c r="J39" s="23">
        <f t="shared" si="9"/>
        <v>2217.04</v>
      </c>
      <c r="K39" s="23">
        <f aca="true" t="shared" si="10" ref="K39:K44">SUM(B39:J39)</f>
        <v>39405.96000000001</v>
      </c>
    </row>
    <row r="40" spans="1:11" ht="17.25" customHeight="1">
      <c r="A40" s="16" t="s">
        <v>38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f t="shared" si="10"/>
        <v>0</v>
      </c>
    </row>
    <row r="41" spans="1:11" ht="17.25" customHeight="1">
      <c r="A41" s="12" t="s">
        <v>39</v>
      </c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f t="shared" si="10"/>
        <v>0</v>
      </c>
    </row>
    <row r="42" spans="1:11" ht="17.25" customHeight="1">
      <c r="A42" s="12" t="s">
        <v>40</v>
      </c>
      <c r="B42" s="19">
        <v>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f t="shared" si="10"/>
        <v>0</v>
      </c>
    </row>
    <row r="43" spans="1:11" ht="17.25" customHeight="1">
      <c r="A43" s="62" t="s">
        <v>104</v>
      </c>
      <c r="B43" s="63">
        <f>ROUND(B44*B45,2)</f>
        <v>4091.68</v>
      </c>
      <c r="C43" s="63">
        <f>ROUND(C44*C45,2)</f>
        <v>5773.72</v>
      </c>
      <c r="D43" s="63">
        <f aca="true" t="shared" si="11" ref="D43:J43">ROUND(D44*D45,2)</f>
        <v>6385.76</v>
      </c>
      <c r="E43" s="63">
        <f t="shared" si="11"/>
        <v>3445.4</v>
      </c>
      <c r="F43" s="63">
        <f t="shared" si="11"/>
        <v>5281.52</v>
      </c>
      <c r="G43" s="63">
        <f t="shared" si="11"/>
        <v>7430.08</v>
      </c>
      <c r="H43" s="63">
        <f t="shared" si="11"/>
        <v>3715.04</v>
      </c>
      <c r="I43" s="63">
        <f t="shared" si="11"/>
        <v>1065.72</v>
      </c>
      <c r="J43" s="63">
        <f t="shared" si="11"/>
        <v>2217.04</v>
      </c>
      <c r="K43" s="63">
        <f t="shared" si="10"/>
        <v>39405.96000000001</v>
      </c>
    </row>
    <row r="44" spans="1:11" ht="17.25" customHeight="1">
      <c r="A44" s="64" t="s">
        <v>41</v>
      </c>
      <c r="B44" s="65">
        <v>956</v>
      </c>
      <c r="C44" s="65">
        <v>1349</v>
      </c>
      <c r="D44" s="65">
        <v>1492</v>
      </c>
      <c r="E44" s="65">
        <v>805</v>
      </c>
      <c r="F44" s="65">
        <v>1234</v>
      </c>
      <c r="G44" s="65">
        <v>1736</v>
      </c>
      <c r="H44" s="65">
        <v>868</v>
      </c>
      <c r="I44" s="65">
        <v>249</v>
      </c>
      <c r="J44" s="65">
        <v>518</v>
      </c>
      <c r="K44" s="65">
        <f t="shared" si="10"/>
        <v>9207</v>
      </c>
    </row>
    <row r="45" spans="1:12" ht="17.25" customHeight="1">
      <c r="A45" s="64" t="s">
        <v>42</v>
      </c>
      <c r="B45" s="63">
        <v>4.28</v>
      </c>
      <c r="C45" s="63">
        <v>4.28</v>
      </c>
      <c r="D45" s="63">
        <v>4.28</v>
      </c>
      <c r="E45" s="63">
        <v>4.28</v>
      </c>
      <c r="F45" s="63">
        <v>4.28</v>
      </c>
      <c r="G45" s="63">
        <v>4.28</v>
      </c>
      <c r="H45" s="63">
        <v>4.28</v>
      </c>
      <c r="I45" s="63">
        <v>4.28</v>
      </c>
      <c r="J45" s="61">
        <v>4.28</v>
      </c>
      <c r="K45" s="63">
        <v>4.28</v>
      </c>
      <c r="L45" s="57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43</v>
      </c>
      <c r="B47" s="22">
        <f>+B48+B57</f>
        <v>1735304.96</v>
      </c>
      <c r="C47" s="22">
        <f aca="true" t="shared" si="12" ref="C47:H47">+C48+C57</f>
        <v>2454641.9700000007</v>
      </c>
      <c r="D47" s="22">
        <f t="shared" si="12"/>
        <v>2914847.9299999997</v>
      </c>
      <c r="E47" s="22">
        <f t="shared" si="12"/>
        <v>1664942.44</v>
      </c>
      <c r="F47" s="22">
        <f t="shared" si="12"/>
        <v>2258973.7800000003</v>
      </c>
      <c r="G47" s="22">
        <f t="shared" si="12"/>
        <v>3139749.76</v>
      </c>
      <c r="H47" s="22">
        <f t="shared" si="12"/>
        <v>1676897.61</v>
      </c>
      <c r="I47" s="22">
        <f>+I48+I57</f>
        <v>646975.45</v>
      </c>
      <c r="J47" s="22">
        <f>+J48+J57</f>
        <v>1033539.1</v>
      </c>
      <c r="K47" s="22">
        <f>SUM(B47:J47)</f>
        <v>17525873</v>
      </c>
    </row>
    <row r="48" spans="1:11" ht="17.25" customHeight="1">
      <c r="A48" s="16" t="s">
        <v>113</v>
      </c>
      <c r="B48" s="23">
        <f>SUM(B49:B56)</f>
        <v>1716503.99</v>
      </c>
      <c r="C48" s="23">
        <f aca="true" t="shared" si="13" ref="C48:J48">SUM(C49:C56)</f>
        <v>2430962.5600000005</v>
      </c>
      <c r="D48" s="23">
        <f t="shared" si="13"/>
        <v>2889011.4099999997</v>
      </c>
      <c r="E48" s="23">
        <f t="shared" si="13"/>
        <v>1642223.92</v>
      </c>
      <c r="F48" s="23">
        <f t="shared" si="13"/>
        <v>2235218.9400000004</v>
      </c>
      <c r="G48" s="23">
        <f t="shared" si="13"/>
        <v>3110048</v>
      </c>
      <c r="H48" s="23">
        <f t="shared" si="13"/>
        <v>1656738.4100000001</v>
      </c>
      <c r="I48" s="23">
        <f t="shared" si="13"/>
        <v>646975.45</v>
      </c>
      <c r="J48" s="23">
        <f t="shared" si="13"/>
        <v>1019525.51</v>
      </c>
      <c r="K48" s="23">
        <f aca="true" t="shared" si="14" ref="K48:K57">SUM(B48:J48)</f>
        <v>17347208.19</v>
      </c>
    </row>
    <row r="49" spans="1:11" ht="17.25" customHeight="1">
      <c r="A49" s="34" t="s">
        <v>44</v>
      </c>
      <c r="B49" s="23">
        <f aca="true" t="shared" si="15" ref="B49:H49">ROUND(B30*B7,2)</f>
        <v>1715375.82</v>
      </c>
      <c r="C49" s="23">
        <f t="shared" si="15"/>
        <v>2423630.56</v>
      </c>
      <c r="D49" s="23">
        <f t="shared" si="15"/>
        <v>2886750.05</v>
      </c>
      <c r="E49" s="23">
        <f t="shared" si="15"/>
        <v>1641304.45</v>
      </c>
      <c r="F49" s="23">
        <f t="shared" si="15"/>
        <v>2233501.2</v>
      </c>
      <c r="G49" s="23">
        <f t="shared" si="15"/>
        <v>3107493.89</v>
      </c>
      <c r="H49" s="23">
        <f t="shared" si="15"/>
        <v>1647007.24</v>
      </c>
      <c r="I49" s="23">
        <f>ROUND(I30*I7,2)</f>
        <v>645909.73</v>
      </c>
      <c r="J49" s="23">
        <f>ROUND(J30*J7,2)</f>
        <v>1017308.47</v>
      </c>
      <c r="K49" s="23">
        <f t="shared" si="14"/>
        <v>17318281.41</v>
      </c>
    </row>
    <row r="50" spans="1:11" ht="17.25" customHeight="1">
      <c r="A50" s="34" t="s">
        <v>45</v>
      </c>
      <c r="B50" s="19">
        <v>0</v>
      </c>
      <c r="C50" s="23">
        <f>ROUND(C31*C7,2)</f>
        <v>5387.2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4"/>
        <v>5387.2</v>
      </c>
    </row>
    <row r="51" spans="1:11" ht="17.25" customHeight="1">
      <c r="A51" s="66" t="s">
        <v>106</v>
      </c>
      <c r="B51" s="67">
        <f aca="true" t="shared" si="16" ref="B51:H51">ROUND(B32*B7,2)</f>
        <v>-2963.51</v>
      </c>
      <c r="C51" s="67">
        <f t="shared" si="16"/>
        <v>-3828.92</v>
      </c>
      <c r="D51" s="67">
        <f t="shared" si="16"/>
        <v>-4124.4</v>
      </c>
      <c r="E51" s="67">
        <f t="shared" si="16"/>
        <v>-2525.93</v>
      </c>
      <c r="F51" s="67">
        <f t="shared" si="16"/>
        <v>-3563.78</v>
      </c>
      <c r="G51" s="67">
        <f t="shared" si="16"/>
        <v>-4875.97</v>
      </c>
      <c r="H51" s="67">
        <f t="shared" si="16"/>
        <v>-2658.23</v>
      </c>
      <c r="I51" s="19">
        <v>0</v>
      </c>
      <c r="J51" s="19">
        <v>0</v>
      </c>
      <c r="K51" s="67">
        <f>SUM(B51:J51)</f>
        <v>-24540.74</v>
      </c>
    </row>
    <row r="52" spans="1:11" ht="17.25" customHeight="1">
      <c r="A52" s="34" t="s">
        <v>46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4"/>
        <v>0</v>
      </c>
    </row>
    <row r="53" spans="1:11" ht="17.25" customHeight="1">
      <c r="A53" s="12" t="s">
        <v>47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8674.36</v>
      </c>
      <c r="I53" s="31">
        <f>+I35</f>
        <v>0</v>
      </c>
      <c r="J53" s="31">
        <f>+J35</f>
        <v>0</v>
      </c>
      <c r="K53" s="23">
        <f t="shared" si="14"/>
        <v>8674.36</v>
      </c>
    </row>
    <row r="54" spans="1:11" ht="17.25" customHeight="1">
      <c r="A54" s="12" t="s">
        <v>48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4"/>
        <v>0</v>
      </c>
    </row>
    <row r="55" spans="1:11" ht="17.25" customHeight="1">
      <c r="A55" s="12" t="s">
        <v>49</v>
      </c>
      <c r="B55" s="36">
        <v>4091.68</v>
      </c>
      <c r="C55" s="36">
        <v>5773.72</v>
      </c>
      <c r="D55" s="36">
        <v>6385.76</v>
      </c>
      <c r="E55" s="19">
        <v>3445.4</v>
      </c>
      <c r="F55" s="36">
        <v>5281.52</v>
      </c>
      <c r="G55" s="36">
        <v>7430.08</v>
      </c>
      <c r="H55" s="36">
        <v>3715.04</v>
      </c>
      <c r="I55" s="36">
        <v>1065.72</v>
      </c>
      <c r="J55" s="19">
        <v>2217.04</v>
      </c>
      <c r="K55" s="23">
        <f t="shared" si="14"/>
        <v>39405.96000000001</v>
      </c>
    </row>
    <row r="56" spans="1:11" ht="17.25" customHeight="1">
      <c r="A56" s="12" t="s">
        <v>112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f t="shared" si="14"/>
        <v>0</v>
      </c>
    </row>
    <row r="57" spans="1:11" ht="17.25" customHeight="1">
      <c r="A57" s="16" t="s">
        <v>50</v>
      </c>
      <c r="B57" s="36">
        <v>18800.97</v>
      </c>
      <c r="C57" s="36">
        <v>23679.41</v>
      </c>
      <c r="D57" s="36">
        <v>25836.52</v>
      </c>
      <c r="E57" s="36">
        <v>22718.52</v>
      </c>
      <c r="F57" s="36">
        <v>23754.84</v>
      </c>
      <c r="G57" s="36">
        <v>29701.76</v>
      </c>
      <c r="H57" s="36">
        <v>20159.2</v>
      </c>
      <c r="I57" s="19">
        <v>0</v>
      </c>
      <c r="J57" s="36">
        <v>14013.59</v>
      </c>
      <c r="K57" s="36">
        <f t="shared" si="14"/>
        <v>178664.81000000003</v>
      </c>
    </row>
    <row r="58" spans="1:11" ht="17.25" customHeight="1">
      <c r="A58" s="16"/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f>SUM(B58:J58)</f>
        <v>0</v>
      </c>
    </row>
    <row r="59" spans="1:11" ht="17.25" customHeight="1">
      <c r="A59" s="49"/>
      <c r="B59" s="58">
        <v>0</v>
      </c>
      <c r="C59" s="58">
        <v>0</v>
      </c>
      <c r="D59" s="58">
        <v>0</v>
      </c>
      <c r="E59" s="58">
        <v>0</v>
      </c>
      <c r="F59" s="58">
        <v>0</v>
      </c>
      <c r="G59" s="58">
        <v>0</v>
      </c>
      <c r="H59" s="58">
        <v>0</v>
      </c>
      <c r="I59" s="58">
        <v>0</v>
      </c>
      <c r="J59" s="58">
        <v>0</v>
      </c>
      <c r="K59" s="58">
        <f>SUM(B59:J59)</f>
        <v>0</v>
      </c>
    </row>
    <row r="60" spans="1:11" ht="17.25" customHeight="1">
      <c r="A60" s="16"/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/>
    </row>
    <row r="61" spans="1:11" ht="18.75" customHeight="1">
      <c r="A61" s="2" t="s">
        <v>51</v>
      </c>
      <c r="B61" s="35">
        <f aca="true" t="shared" si="17" ref="B61:J61">+B62+B69+B101+B102</f>
        <v>-227778.68</v>
      </c>
      <c r="C61" s="35">
        <f t="shared" si="17"/>
        <v>-231003.95</v>
      </c>
      <c r="D61" s="35">
        <f t="shared" si="17"/>
        <v>-255949.69</v>
      </c>
      <c r="E61" s="35">
        <f t="shared" si="17"/>
        <v>-296335.23</v>
      </c>
      <c r="F61" s="35">
        <f t="shared" si="17"/>
        <v>-289963.65</v>
      </c>
      <c r="G61" s="35">
        <f t="shared" si="17"/>
        <v>-314896.82</v>
      </c>
      <c r="H61" s="35">
        <f t="shared" si="17"/>
        <v>-231531.03999999998</v>
      </c>
      <c r="I61" s="35">
        <f t="shared" si="17"/>
        <v>-107462.45</v>
      </c>
      <c r="J61" s="35">
        <f t="shared" si="17"/>
        <v>-83003.98000000001</v>
      </c>
      <c r="K61" s="35">
        <f>SUM(B61:J61)</f>
        <v>-2037925.4900000002</v>
      </c>
    </row>
    <row r="62" spans="1:11" ht="18.75" customHeight="1">
      <c r="A62" s="16" t="s">
        <v>75</v>
      </c>
      <c r="B62" s="35">
        <f aca="true" t="shared" si="18" ref="B62:J62">B63+B64+B65+B66+B67+B68</f>
        <v>-199246.8</v>
      </c>
      <c r="C62" s="35">
        <f t="shared" si="18"/>
        <v>-190071.54</v>
      </c>
      <c r="D62" s="35">
        <f t="shared" si="18"/>
        <v>-189881.82</v>
      </c>
      <c r="E62" s="35">
        <f t="shared" si="18"/>
        <v>-265060.45</v>
      </c>
      <c r="F62" s="35">
        <f t="shared" si="18"/>
        <v>-239949.39</v>
      </c>
      <c r="G62" s="35">
        <f t="shared" si="18"/>
        <v>-262244.11</v>
      </c>
      <c r="H62" s="35">
        <f t="shared" si="18"/>
        <v>-172903.8</v>
      </c>
      <c r="I62" s="35">
        <f t="shared" si="18"/>
        <v>-30308.8</v>
      </c>
      <c r="J62" s="35">
        <f t="shared" si="18"/>
        <v>-61951.4</v>
      </c>
      <c r="K62" s="35">
        <f aca="true" t="shared" si="19" ref="K62:K91">SUM(B62:J62)</f>
        <v>-1611618.1099999999</v>
      </c>
    </row>
    <row r="63" spans="1:11" ht="18.75" customHeight="1">
      <c r="A63" s="12" t="s">
        <v>76</v>
      </c>
      <c r="B63" s="35">
        <f>-ROUND(B9*$D$3,2)</f>
        <v>-135983</v>
      </c>
      <c r="C63" s="35">
        <f aca="true" t="shared" si="20" ref="C63:J63">-ROUND(C9*$D$3,2)</f>
        <v>-187134.8</v>
      </c>
      <c r="D63" s="35">
        <f t="shared" si="20"/>
        <v>-165638.2</v>
      </c>
      <c r="E63" s="35">
        <f t="shared" si="20"/>
        <v>-127649.6</v>
      </c>
      <c r="F63" s="35">
        <f t="shared" si="20"/>
        <v>-148010</v>
      </c>
      <c r="G63" s="35">
        <f t="shared" si="20"/>
        <v>-189992.4</v>
      </c>
      <c r="H63" s="35">
        <f t="shared" si="20"/>
        <v>-172903.8</v>
      </c>
      <c r="I63" s="35">
        <f t="shared" si="20"/>
        <v>-30308.8</v>
      </c>
      <c r="J63" s="35">
        <f t="shared" si="20"/>
        <v>-61951.4</v>
      </c>
      <c r="K63" s="35">
        <f t="shared" si="19"/>
        <v>-1219572</v>
      </c>
    </row>
    <row r="64" spans="1:11" ht="18.75" customHeight="1">
      <c r="A64" s="12" t="s">
        <v>52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</row>
    <row r="65" spans="1:11" ht="18.75" customHeight="1">
      <c r="A65" s="12" t="s">
        <v>100</v>
      </c>
      <c r="B65" s="35">
        <v>-1170.4</v>
      </c>
      <c r="C65" s="35">
        <v>-406.6</v>
      </c>
      <c r="D65" s="35">
        <v>-247</v>
      </c>
      <c r="E65" s="35">
        <v>-1185.6</v>
      </c>
      <c r="F65" s="35">
        <v>-558.6</v>
      </c>
      <c r="G65" s="35">
        <v>-676.4</v>
      </c>
      <c r="H65" s="35">
        <v>0</v>
      </c>
      <c r="I65" s="19">
        <v>0</v>
      </c>
      <c r="J65" s="19">
        <v>0</v>
      </c>
      <c r="K65" s="35">
        <f t="shared" si="19"/>
        <v>-4244.599999999999</v>
      </c>
    </row>
    <row r="66" spans="1:11" ht="18.75" customHeight="1">
      <c r="A66" s="12" t="s">
        <v>107</v>
      </c>
      <c r="B66" s="35">
        <v>-672.6</v>
      </c>
      <c r="C66" s="35">
        <v>0</v>
      </c>
      <c r="D66" s="35">
        <v>-26.6</v>
      </c>
      <c r="E66" s="35">
        <v>-452.2</v>
      </c>
      <c r="F66" s="35">
        <v>-159.6</v>
      </c>
      <c r="G66" s="35">
        <v>-239.4</v>
      </c>
      <c r="H66" s="35">
        <v>0</v>
      </c>
      <c r="I66" s="19">
        <v>0</v>
      </c>
      <c r="J66" s="19">
        <v>0</v>
      </c>
      <c r="K66" s="35">
        <f t="shared" si="19"/>
        <v>-1550.4</v>
      </c>
    </row>
    <row r="67" spans="1:11" ht="18.75" customHeight="1">
      <c r="A67" s="12" t="s">
        <v>53</v>
      </c>
      <c r="B67" s="35">
        <v>-61420.8</v>
      </c>
      <c r="C67" s="35">
        <v>-2530.14</v>
      </c>
      <c r="D67" s="35">
        <v>-23970.02</v>
      </c>
      <c r="E67" s="35">
        <v>-135773.05</v>
      </c>
      <c r="F67" s="35">
        <v>-91221.19</v>
      </c>
      <c r="G67" s="35">
        <v>-71335.91</v>
      </c>
      <c r="H67" s="35">
        <v>0</v>
      </c>
      <c r="I67" s="19">
        <v>0</v>
      </c>
      <c r="J67" s="19">
        <v>0</v>
      </c>
      <c r="K67" s="35">
        <f t="shared" si="19"/>
        <v>-386251.11</v>
      </c>
    </row>
    <row r="68" spans="1:11" ht="18.75" customHeight="1">
      <c r="A68" s="12" t="s">
        <v>54</v>
      </c>
      <c r="B68" s="35">
        <v>0</v>
      </c>
      <c r="C68" s="19">
        <v>0</v>
      </c>
      <c r="D68" s="35">
        <v>0</v>
      </c>
      <c r="E68" s="35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35">
        <f t="shared" si="19"/>
        <v>0</v>
      </c>
    </row>
    <row r="69" spans="1:11" s="73" customFormat="1" ht="18.75" customHeight="1">
      <c r="A69" s="64" t="s">
        <v>80</v>
      </c>
      <c r="B69" s="67">
        <f aca="true" t="shared" si="21" ref="B69:J69">SUM(B70:B99)</f>
        <v>-28531.879999999997</v>
      </c>
      <c r="C69" s="67">
        <f t="shared" si="21"/>
        <v>-40932.41</v>
      </c>
      <c r="D69" s="67">
        <f t="shared" si="21"/>
        <v>-66067.87</v>
      </c>
      <c r="E69" s="67">
        <f t="shared" si="21"/>
        <v>-31274.78</v>
      </c>
      <c r="F69" s="67">
        <f t="shared" si="21"/>
        <v>-50014.26</v>
      </c>
      <c r="G69" s="67">
        <f t="shared" si="21"/>
        <v>-52652.71</v>
      </c>
      <c r="H69" s="67">
        <f t="shared" si="21"/>
        <v>-58627.24</v>
      </c>
      <c r="I69" s="67">
        <f t="shared" si="21"/>
        <v>-77153.65</v>
      </c>
      <c r="J69" s="67">
        <f t="shared" si="21"/>
        <v>-21052.58</v>
      </c>
      <c r="K69" s="67">
        <f t="shared" si="19"/>
        <v>-426307.38000000006</v>
      </c>
    </row>
    <row r="70" spans="1:11" ht="18.75" customHeight="1">
      <c r="A70" s="12" t="s">
        <v>55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f t="shared" si="19"/>
        <v>0</v>
      </c>
    </row>
    <row r="71" spans="1:11" ht="18.75" customHeight="1">
      <c r="A71" s="12" t="s">
        <v>56</v>
      </c>
      <c r="B71" s="19">
        <v>0</v>
      </c>
      <c r="C71" s="35">
        <v>-76.42</v>
      </c>
      <c r="D71" s="35">
        <v>-6.03</v>
      </c>
      <c r="E71" s="19">
        <v>0</v>
      </c>
      <c r="F71" s="19">
        <v>0</v>
      </c>
      <c r="G71" s="35">
        <v>-6.03</v>
      </c>
      <c r="H71" s="19">
        <v>0</v>
      </c>
      <c r="I71" s="19">
        <v>0</v>
      </c>
      <c r="J71" s="19">
        <v>0</v>
      </c>
      <c r="K71" s="67">
        <f t="shared" si="19"/>
        <v>-88.48</v>
      </c>
    </row>
    <row r="72" spans="1:11" ht="18.75" customHeight="1">
      <c r="A72" s="12" t="s">
        <v>57</v>
      </c>
      <c r="B72" s="19">
        <v>0</v>
      </c>
      <c r="C72" s="19">
        <v>0</v>
      </c>
      <c r="D72" s="35">
        <v>-1103.33</v>
      </c>
      <c r="E72" s="19">
        <v>0</v>
      </c>
      <c r="F72" s="35">
        <v>-393.33</v>
      </c>
      <c r="G72" s="19">
        <v>0</v>
      </c>
      <c r="H72" s="19">
        <v>0</v>
      </c>
      <c r="I72" s="47">
        <v>-2351.33</v>
      </c>
      <c r="J72" s="19">
        <v>0</v>
      </c>
      <c r="K72" s="67">
        <f t="shared" si="19"/>
        <v>-3847.99</v>
      </c>
    </row>
    <row r="73" spans="1:11" ht="18.75" customHeight="1">
      <c r="A73" s="12" t="s">
        <v>58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35">
        <v>-60000</v>
      </c>
      <c r="J73" s="19">
        <v>0</v>
      </c>
      <c r="K73" s="67">
        <f t="shared" si="19"/>
        <v>-60000</v>
      </c>
    </row>
    <row r="74" spans="1:11" ht="18.75" customHeight="1">
      <c r="A74" s="34" t="s">
        <v>59</v>
      </c>
      <c r="B74" s="35">
        <v>-15236.5</v>
      </c>
      <c r="C74" s="35">
        <v>-22118.5</v>
      </c>
      <c r="D74" s="35">
        <v>-20909.5</v>
      </c>
      <c r="E74" s="35">
        <v>-14663</v>
      </c>
      <c r="F74" s="35">
        <v>-20150</v>
      </c>
      <c r="G74" s="35">
        <v>-30705.5</v>
      </c>
      <c r="H74" s="35">
        <v>-15035</v>
      </c>
      <c r="I74" s="35">
        <v>-5285.5</v>
      </c>
      <c r="J74" s="35">
        <v>-10896.5</v>
      </c>
      <c r="K74" s="67">
        <f t="shared" si="19"/>
        <v>-155000</v>
      </c>
    </row>
    <row r="75" spans="1:11" ht="18.75" customHeight="1">
      <c r="A75" s="12" t="s">
        <v>60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</row>
    <row r="76" spans="1:11" ht="18.75" customHeight="1">
      <c r="A76" s="12" t="s">
        <v>61</v>
      </c>
      <c r="B76" s="67">
        <v>-13295.38</v>
      </c>
      <c r="C76" s="67">
        <v>-18737.49</v>
      </c>
      <c r="D76" s="67">
        <v>-44049.01</v>
      </c>
      <c r="E76" s="67">
        <v>-16611.78</v>
      </c>
      <c r="F76" s="67">
        <v>-29470.93</v>
      </c>
      <c r="G76" s="67">
        <v>-21941.18</v>
      </c>
      <c r="H76" s="67">
        <v>-43592.24</v>
      </c>
      <c r="I76" s="67">
        <v>-9516.82</v>
      </c>
      <c r="J76" s="67">
        <v>-10156.08</v>
      </c>
      <c r="K76" s="67">
        <f t="shared" si="19"/>
        <v>-207370.90999999997</v>
      </c>
    </row>
    <row r="77" spans="1:11" ht="18.75" customHeight="1">
      <c r="A77" s="12" t="s">
        <v>62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9"/>
        <v>0</v>
      </c>
    </row>
    <row r="78" spans="1:11" ht="18.75" customHeight="1">
      <c r="A78" s="12" t="s">
        <v>63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9"/>
        <v>0</v>
      </c>
    </row>
    <row r="79" spans="1:11" ht="18.75" customHeight="1">
      <c r="A79" s="12" t="s">
        <v>64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9"/>
        <v>0</v>
      </c>
    </row>
    <row r="80" spans="1:11" ht="18.75" customHeight="1">
      <c r="A80" s="12" t="s">
        <v>65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9"/>
        <v>0</v>
      </c>
    </row>
    <row r="81" spans="1:11" ht="18.75" customHeight="1">
      <c r="A81" s="12" t="s">
        <v>66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9"/>
        <v>0</v>
      </c>
    </row>
    <row r="82" spans="1:11" ht="18.75" customHeight="1">
      <c r="A82" s="12" t="s">
        <v>67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9"/>
        <v>0</v>
      </c>
    </row>
    <row r="83" spans="1:11" ht="18.75" customHeight="1">
      <c r="A83" s="12" t="s">
        <v>68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9"/>
        <v>0</v>
      </c>
    </row>
    <row r="84" spans="1:11" ht="18.75" customHeight="1">
      <c r="A84" s="12" t="s">
        <v>69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f t="shared" si="19"/>
        <v>0</v>
      </c>
    </row>
    <row r="85" spans="1:11" ht="18.75" customHeight="1">
      <c r="A85" s="12" t="s">
        <v>78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9"/>
        <v>0</v>
      </c>
    </row>
    <row r="86" spans="1:11" ht="18.75" customHeight="1">
      <c r="A86" s="12" t="s">
        <v>81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9"/>
        <v>0</v>
      </c>
    </row>
    <row r="87" spans="1:11" ht="18.75" customHeight="1">
      <c r="A87" s="12" t="s">
        <v>82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9"/>
        <v>0</v>
      </c>
    </row>
    <row r="88" spans="1:11" ht="18.75" customHeight="1">
      <c r="A88" s="12" t="s">
        <v>86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9"/>
        <v>0</v>
      </c>
    </row>
    <row r="89" spans="1:11" ht="18.75" customHeight="1">
      <c r="A89" s="12" t="s">
        <v>87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9"/>
        <v>0</v>
      </c>
    </row>
    <row r="90" spans="1:11" ht="18.75" customHeight="1">
      <c r="A90" s="12" t="s">
        <v>88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9"/>
        <v>0</v>
      </c>
    </row>
    <row r="91" spans="1:12" ht="18.75" customHeight="1">
      <c r="A91" s="12" t="s">
        <v>89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9"/>
        <v>0</v>
      </c>
      <c r="L91" s="56"/>
    </row>
    <row r="92" spans="1:12" ht="18.75" customHeight="1">
      <c r="A92" s="12" t="s">
        <v>111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55"/>
    </row>
    <row r="93" spans="1:12" ht="18.75" customHeight="1">
      <c r="A93" s="12" t="s">
        <v>94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55"/>
    </row>
    <row r="94" spans="1:12" ht="18.75" customHeight="1">
      <c r="A94" s="12" t="s">
        <v>114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55"/>
    </row>
    <row r="95" spans="1:12" ht="18.75" customHeight="1">
      <c r="A95" s="12" t="s">
        <v>115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f>SUM(B95:J95)</f>
        <v>0</v>
      </c>
      <c r="L95" s="55"/>
    </row>
    <row r="96" spans="1:12" ht="18.75" customHeight="1">
      <c r="A96" s="12" t="s">
        <v>116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f>SUM(B96:J96)</f>
        <v>0</v>
      </c>
      <c r="L96" s="55"/>
    </row>
    <row r="97" spans="1:12" s="73" customFormat="1" ht="18.75" customHeight="1">
      <c r="A97" s="64" t="s">
        <v>130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f>SUM(B97:J97)</f>
        <v>0</v>
      </c>
      <c r="L97" s="72"/>
    </row>
    <row r="98" spans="1:12" ht="18.75" customHeight="1">
      <c r="A98" s="64" t="s">
        <v>128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31">
        <f>ROUND(SUM(B98:J98),2)</f>
        <v>0</v>
      </c>
      <c r="L98" s="55"/>
    </row>
    <row r="99" spans="1:12" ht="18.75" customHeight="1">
      <c r="A99" s="64" t="s">
        <v>129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31">
        <f>ROUND(SUM(B99:J99),2)</f>
        <v>0</v>
      </c>
      <c r="L99" s="55"/>
    </row>
    <row r="100" spans="1:12" ht="18.75" customHeight="1">
      <c r="A100" s="12"/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55"/>
    </row>
    <row r="101" spans="1:12" ht="18.75" customHeight="1">
      <c r="A101" s="16" t="s">
        <v>127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f>SUM(B101:J101)</f>
        <v>0</v>
      </c>
      <c r="L101" s="55"/>
    </row>
    <row r="102" spans="1:12" ht="18.75" customHeight="1">
      <c r="A102" s="16" t="s">
        <v>103</v>
      </c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56"/>
    </row>
    <row r="103" spans="1:12" ht="18.75" customHeight="1">
      <c r="A103" s="16"/>
      <c r="B103" s="20">
        <v>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31">
        <f>SUM(B103:J103)</f>
        <v>0</v>
      </c>
      <c r="L103" s="54"/>
    </row>
    <row r="104" spans="1:12" ht="18.75" customHeight="1">
      <c r="A104" s="16" t="s">
        <v>84</v>
      </c>
      <c r="B104" s="24">
        <f aca="true" t="shared" si="22" ref="B104:H104">+B105+B106</f>
        <v>1507526.28</v>
      </c>
      <c r="C104" s="24">
        <f t="shared" si="22"/>
        <v>2223638.0200000005</v>
      </c>
      <c r="D104" s="24">
        <f t="shared" si="22"/>
        <v>2658898.2399999998</v>
      </c>
      <c r="E104" s="24">
        <f t="shared" si="22"/>
        <v>1368607.21</v>
      </c>
      <c r="F104" s="24">
        <f t="shared" si="22"/>
        <v>1969010.1300000004</v>
      </c>
      <c r="G104" s="24">
        <f t="shared" si="22"/>
        <v>2824852.94</v>
      </c>
      <c r="H104" s="24">
        <f t="shared" si="22"/>
        <v>1445366.57</v>
      </c>
      <c r="I104" s="24">
        <f>+I105+I106</f>
        <v>539512.9999999999</v>
      </c>
      <c r="J104" s="24">
        <f>+J105+J106</f>
        <v>950535.12</v>
      </c>
      <c r="K104" s="48">
        <f>SUM(B104:J104)</f>
        <v>15487947.51</v>
      </c>
      <c r="L104" s="54"/>
    </row>
    <row r="105" spans="1:12" ht="18" customHeight="1">
      <c r="A105" s="16" t="s">
        <v>83</v>
      </c>
      <c r="B105" s="24">
        <f aca="true" t="shared" si="23" ref="B105:J105">+B48+B62+B69+B101</f>
        <v>1488725.31</v>
      </c>
      <c r="C105" s="24">
        <f t="shared" si="23"/>
        <v>2199958.6100000003</v>
      </c>
      <c r="D105" s="24">
        <f t="shared" si="23"/>
        <v>2633061.7199999997</v>
      </c>
      <c r="E105" s="24">
        <f t="shared" si="23"/>
        <v>1345888.69</v>
      </c>
      <c r="F105" s="24">
        <f t="shared" si="23"/>
        <v>1945255.2900000003</v>
      </c>
      <c r="G105" s="24">
        <f t="shared" si="23"/>
        <v>2795151.18</v>
      </c>
      <c r="H105" s="24">
        <f t="shared" si="23"/>
        <v>1425207.37</v>
      </c>
      <c r="I105" s="24">
        <f t="shared" si="23"/>
        <v>539512.9999999999</v>
      </c>
      <c r="J105" s="24">
        <f t="shared" si="23"/>
        <v>936521.53</v>
      </c>
      <c r="K105" s="48">
        <f>SUM(B105:J105)</f>
        <v>15309282.700000001</v>
      </c>
      <c r="L105" s="54"/>
    </row>
    <row r="106" spans="1:11" ht="18.75" customHeight="1">
      <c r="A106" s="16" t="s">
        <v>101</v>
      </c>
      <c r="B106" s="24">
        <f aca="true" t="shared" si="24" ref="B106:J106">IF(+B57+B102+B107&lt;0,0,(B57+B102+B107))</f>
        <v>18800.97</v>
      </c>
      <c r="C106" s="24">
        <f t="shared" si="24"/>
        <v>23679.41</v>
      </c>
      <c r="D106" s="24">
        <f t="shared" si="24"/>
        <v>25836.52</v>
      </c>
      <c r="E106" s="24">
        <f t="shared" si="24"/>
        <v>22718.52</v>
      </c>
      <c r="F106" s="24">
        <f t="shared" si="24"/>
        <v>23754.84</v>
      </c>
      <c r="G106" s="24">
        <f t="shared" si="24"/>
        <v>29701.76</v>
      </c>
      <c r="H106" s="24">
        <f t="shared" si="24"/>
        <v>20159.2</v>
      </c>
      <c r="I106" s="19">
        <f t="shared" si="24"/>
        <v>0</v>
      </c>
      <c r="J106" s="24">
        <f t="shared" si="24"/>
        <v>14013.59</v>
      </c>
      <c r="K106" s="48">
        <f>SUM(B106:J106)</f>
        <v>178664.81000000003</v>
      </c>
    </row>
    <row r="107" spans="1:13" ht="18.75" customHeight="1">
      <c r="A107" s="16" t="s">
        <v>85</v>
      </c>
      <c r="B107" s="19">
        <v>0</v>
      </c>
      <c r="C107" s="19">
        <v>0</v>
      </c>
      <c r="D107" s="19">
        <v>0</v>
      </c>
      <c r="E107" s="19">
        <v>0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19">
        <f>SUM(B107:J107)</f>
        <v>0</v>
      </c>
      <c r="M107" s="57"/>
    </row>
    <row r="108" spans="1:11" ht="18.75" customHeight="1">
      <c r="A108" s="16" t="s">
        <v>102</v>
      </c>
      <c r="B108" s="19">
        <v>0</v>
      </c>
      <c r="C108" s="19">
        <v>0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48"/>
    </row>
    <row r="109" spans="1:11" ht="18.75" customHeight="1">
      <c r="A109" s="2"/>
      <c r="B109" s="20">
        <v>0</v>
      </c>
      <c r="C109" s="20">
        <v>0</v>
      </c>
      <c r="D109" s="20">
        <v>0</v>
      </c>
      <c r="E109" s="20">
        <v>0</v>
      </c>
      <c r="F109" s="20">
        <v>0</v>
      </c>
      <c r="G109" s="20">
        <v>0</v>
      </c>
      <c r="H109" s="20">
        <v>0</v>
      </c>
      <c r="I109" s="20">
        <v>0</v>
      </c>
      <c r="J109" s="20">
        <v>0</v>
      </c>
      <c r="K109" s="20"/>
    </row>
    <row r="110" spans="1:11" ht="18.75" customHeight="1">
      <c r="A110" s="37"/>
      <c r="B110" s="37"/>
      <c r="C110" s="37"/>
      <c r="D110" s="37"/>
      <c r="E110" s="37"/>
      <c r="F110" s="37"/>
      <c r="G110" s="37"/>
      <c r="H110" s="37"/>
      <c r="I110" s="37"/>
      <c r="J110" s="37"/>
      <c r="K110" s="37"/>
    </row>
    <row r="111" spans="1:11" ht="18.75" customHeight="1">
      <c r="A111" s="8"/>
      <c r="B111" s="45">
        <v>0</v>
      </c>
      <c r="C111" s="45">
        <v>0</v>
      </c>
      <c r="D111" s="45">
        <v>0</v>
      </c>
      <c r="E111" s="45">
        <v>0</v>
      </c>
      <c r="F111" s="45">
        <v>0</v>
      </c>
      <c r="G111" s="45">
        <v>0</v>
      </c>
      <c r="H111" s="45">
        <v>0</v>
      </c>
      <c r="I111" s="45">
        <v>0</v>
      </c>
      <c r="J111" s="45">
        <v>0</v>
      </c>
      <c r="K111" s="45"/>
    </row>
    <row r="112" spans="1:12" ht="18.75" customHeight="1">
      <c r="A112" s="25" t="s">
        <v>70</v>
      </c>
      <c r="B112" s="18">
        <v>0</v>
      </c>
      <c r="C112" s="18">
        <v>0</v>
      </c>
      <c r="D112" s="18">
        <v>0</v>
      </c>
      <c r="E112" s="18">
        <v>0</v>
      </c>
      <c r="F112" s="18">
        <v>0</v>
      </c>
      <c r="G112" s="18">
        <v>0</v>
      </c>
      <c r="H112" s="18">
        <v>0</v>
      </c>
      <c r="I112" s="18">
        <v>0</v>
      </c>
      <c r="J112" s="18">
        <v>0</v>
      </c>
      <c r="K112" s="41">
        <f>SUM(K113:K130)</f>
        <v>15487947.479999999</v>
      </c>
      <c r="L112" s="54"/>
    </row>
    <row r="113" spans="1:11" ht="18.75" customHeight="1">
      <c r="A113" s="26" t="s">
        <v>71</v>
      </c>
      <c r="B113" s="27">
        <v>209446.85</v>
      </c>
      <c r="C113" s="40">
        <v>0</v>
      </c>
      <c r="D113" s="40">
        <v>0</v>
      </c>
      <c r="E113" s="40">
        <v>0</v>
      </c>
      <c r="F113" s="40">
        <v>0</v>
      </c>
      <c r="G113" s="40">
        <v>0</v>
      </c>
      <c r="H113" s="40">
        <v>0</v>
      </c>
      <c r="I113" s="40">
        <v>0</v>
      </c>
      <c r="J113" s="40">
        <v>0</v>
      </c>
      <c r="K113" s="41">
        <f>SUM(B113:J113)</f>
        <v>209446.85</v>
      </c>
    </row>
    <row r="114" spans="1:11" ht="18.75" customHeight="1">
      <c r="A114" s="26" t="s">
        <v>72</v>
      </c>
      <c r="B114" s="27">
        <v>1298079.43</v>
      </c>
      <c r="C114" s="40">
        <v>0</v>
      </c>
      <c r="D114" s="40">
        <v>0</v>
      </c>
      <c r="E114" s="40">
        <v>0</v>
      </c>
      <c r="F114" s="40">
        <v>0</v>
      </c>
      <c r="G114" s="40">
        <v>0</v>
      </c>
      <c r="H114" s="40">
        <v>0</v>
      </c>
      <c r="I114" s="40">
        <v>0</v>
      </c>
      <c r="J114" s="40">
        <v>0</v>
      </c>
      <c r="K114" s="41">
        <f aca="true" t="shared" si="25" ref="K114:K130">SUM(B114:J114)</f>
        <v>1298079.43</v>
      </c>
    </row>
    <row r="115" spans="1:11" ht="18.75" customHeight="1">
      <c r="A115" s="26" t="s">
        <v>73</v>
      </c>
      <c r="B115" s="40">
        <v>0</v>
      </c>
      <c r="C115" s="27">
        <f>+C104</f>
        <v>2223638.0200000005</v>
      </c>
      <c r="D115" s="40">
        <v>0</v>
      </c>
      <c r="E115" s="40">
        <v>0</v>
      </c>
      <c r="F115" s="40">
        <v>0</v>
      </c>
      <c r="G115" s="40">
        <v>0</v>
      </c>
      <c r="H115" s="40">
        <v>0</v>
      </c>
      <c r="I115" s="40">
        <v>0</v>
      </c>
      <c r="J115" s="40">
        <v>0</v>
      </c>
      <c r="K115" s="41">
        <f t="shared" si="25"/>
        <v>2223638.0200000005</v>
      </c>
    </row>
    <row r="116" spans="1:11" ht="18.75" customHeight="1">
      <c r="A116" s="26" t="s">
        <v>74</v>
      </c>
      <c r="B116" s="40">
        <v>0</v>
      </c>
      <c r="C116" s="40">
        <v>0</v>
      </c>
      <c r="D116" s="27">
        <f>+D104</f>
        <v>2658898.2399999998</v>
      </c>
      <c r="E116" s="40">
        <v>0</v>
      </c>
      <c r="F116" s="40">
        <v>0</v>
      </c>
      <c r="G116" s="40">
        <v>0</v>
      </c>
      <c r="H116" s="40">
        <v>0</v>
      </c>
      <c r="I116" s="40">
        <v>0</v>
      </c>
      <c r="J116" s="40">
        <v>0</v>
      </c>
      <c r="K116" s="41">
        <f t="shared" si="25"/>
        <v>2658898.2399999998</v>
      </c>
    </row>
    <row r="117" spans="1:11" ht="18.75" customHeight="1">
      <c r="A117" s="26" t="s">
        <v>90</v>
      </c>
      <c r="B117" s="40">
        <v>0</v>
      </c>
      <c r="C117" s="40">
        <v>0</v>
      </c>
      <c r="D117" s="40">
        <v>0</v>
      </c>
      <c r="E117" s="27">
        <f>+E104</f>
        <v>1368607.21</v>
      </c>
      <c r="F117" s="40">
        <v>0</v>
      </c>
      <c r="G117" s="40">
        <v>0</v>
      </c>
      <c r="H117" s="40">
        <v>0</v>
      </c>
      <c r="I117" s="40">
        <v>0</v>
      </c>
      <c r="J117" s="40">
        <v>0</v>
      </c>
      <c r="K117" s="41">
        <f t="shared" si="25"/>
        <v>1368607.21</v>
      </c>
    </row>
    <row r="118" spans="1:11" ht="18.75" customHeight="1">
      <c r="A118" s="68" t="s">
        <v>108</v>
      </c>
      <c r="B118" s="40">
        <v>0</v>
      </c>
      <c r="C118" s="40">
        <v>0</v>
      </c>
      <c r="D118" s="40">
        <v>0</v>
      </c>
      <c r="E118" s="40">
        <v>0</v>
      </c>
      <c r="F118" s="27">
        <v>365663.39</v>
      </c>
      <c r="G118" s="40">
        <v>0</v>
      </c>
      <c r="H118" s="40">
        <v>0</v>
      </c>
      <c r="I118" s="40">
        <v>0</v>
      </c>
      <c r="J118" s="40">
        <v>0</v>
      </c>
      <c r="K118" s="41">
        <f t="shared" si="25"/>
        <v>365663.39</v>
      </c>
    </row>
    <row r="119" spans="1:11" ht="18.75" customHeight="1">
      <c r="A119" s="68" t="s">
        <v>109</v>
      </c>
      <c r="B119" s="40">
        <v>0</v>
      </c>
      <c r="C119" s="40">
        <v>0</v>
      </c>
      <c r="D119" s="40">
        <v>0</v>
      </c>
      <c r="E119" s="40">
        <v>0</v>
      </c>
      <c r="F119" s="27">
        <v>678816.51</v>
      </c>
      <c r="G119" s="40">
        <v>0</v>
      </c>
      <c r="H119" s="40">
        <v>0</v>
      </c>
      <c r="I119" s="40">
        <v>0</v>
      </c>
      <c r="J119" s="40">
        <v>0</v>
      </c>
      <c r="K119" s="41">
        <f t="shared" si="25"/>
        <v>678816.51</v>
      </c>
    </row>
    <row r="120" spans="1:11" ht="18.75" customHeight="1">
      <c r="A120" s="68" t="s">
        <v>110</v>
      </c>
      <c r="B120" s="40">
        <v>0</v>
      </c>
      <c r="C120" s="40">
        <v>0</v>
      </c>
      <c r="D120" s="40">
        <v>0</v>
      </c>
      <c r="E120" s="40">
        <v>0</v>
      </c>
      <c r="F120" s="27">
        <v>102076.29</v>
      </c>
      <c r="G120" s="40">
        <v>0</v>
      </c>
      <c r="H120" s="40">
        <v>0</v>
      </c>
      <c r="I120" s="40">
        <v>0</v>
      </c>
      <c r="J120" s="40">
        <v>0</v>
      </c>
      <c r="K120" s="41">
        <f t="shared" si="25"/>
        <v>102076.29</v>
      </c>
    </row>
    <row r="121" spans="1:11" ht="18.75" customHeight="1">
      <c r="A121" s="68" t="s">
        <v>117</v>
      </c>
      <c r="B121" s="70">
        <v>0</v>
      </c>
      <c r="C121" s="70">
        <v>0</v>
      </c>
      <c r="D121" s="70">
        <v>0</v>
      </c>
      <c r="E121" s="70">
        <v>0</v>
      </c>
      <c r="F121" s="71">
        <v>822453.93</v>
      </c>
      <c r="G121" s="70">
        <v>0</v>
      </c>
      <c r="H121" s="70">
        <v>0</v>
      </c>
      <c r="I121" s="70">
        <v>0</v>
      </c>
      <c r="J121" s="70">
        <v>0</v>
      </c>
      <c r="K121" s="71">
        <f t="shared" si="25"/>
        <v>822453.93</v>
      </c>
    </row>
    <row r="122" spans="1:11" ht="18.75" customHeight="1">
      <c r="A122" s="68" t="s">
        <v>118</v>
      </c>
      <c r="B122" s="40">
        <v>0</v>
      </c>
      <c r="C122" s="40">
        <v>0</v>
      </c>
      <c r="D122" s="40">
        <v>0</v>
      </c>
      <c r="E122" s="40">
        <v>0</v>
      </c>
      <c r="F122" s="40">
        <v>0</v>
      </c>
      <c r="G122" s="27">
        <v>842926.91</v>
      </c>
      <c r="H122" s="40">
        <v>0</v>
      </c>
      <c r="I122" s="40">
        <v>0</v>
      </c>
      <c r="J122" s="40">
        <v>0</v>
      </c>
      <c r="K122" s="41">
        <f t="shared" si="25"/>
        <v>842926.91</v>
      </c>
    </row>
    <row r="123" spans="1:11" ht="18.75" customHeight="1">
      <c r="A123" s="68" t="s">
        <v>119</v>
      </c>
      <c r="B123" s="40">
        <v>0</v>
      </c>
      <c r="C123" s="40">
        <v>0</v>
      </c>
      <c r="D123" s="40">
        <v>0</v>
      </c>
      <c r="E123" s="40">
        <v>0</v>
      </c>
      <c r="F123" s="40">
        <v>0</v>
      </c>
      <c r="G123" s="27">
        <v>65215.72</v>
      </c>
      <c r="H123" s="40">
        <v>0</v>
      </c>
      <c r="I123" s="40">
        <v>0</v>
      </c>
      <c r="J123" s="40">
        <v>0</v>
      </c>
      <c r="K123" s="41">
        <f t="shared" si="25"/>
        <v>65215.72</v>
      </c>
    </row>
    <row r="124" spans="1:11" ht="18.75" customHeight="1">
      <c r="A124" s="68" t="s">
        <v>120</v>
      </c>
      <c r="B124" s="40">
        <v>0</v>
      </c>
      <c r="C124" s="40">
        <v>0</v>
      </c>
      <c r="D124" s="40">
        <v>0</v>
      </c>
      <c r="E124" s="40">
        <v>0</v>
      </c>
      <c r="F124" s="40">
        <v>0</v>
      </c>
      <c r="G124" s="27">
        <v>403603.41</v>
      </c>
      <c r="H124" s="40">
        <v>0</v>
      </c>
      <c r="I124" s="40">
        <v>0</v>
      </c>
      <c r="J124" s="40">
        <v>0</v>
      </c>
      <c r="K124" s="41">
        <f t="shared" si="25"/>
        <v>403603.41</v>
      </c>
    </row>
    <row r="125" spans="1:11" ht="18.75" customHeight="1">
      <c r="A125" s="68" t="s">
        <v>121</v>
      </c>
      <c r="B125" s="40">
        <v>0</v>
      </c>
      <c r="C125" s="40">
        <v>0</v>
      </c>
      <c r="D125" s="40">
        <v>0</v>
      </c>
      <c r="E125" s="40">
        <v>0</v>
      </c>
      <c r="F125" s="40">
        <v>0</v>
      </c>
      <c r="G125" s="27">
        <v>354514.24</v>
      </c>
      <c r="H125" s="40">
        <v>0</v>
      </c>
      <c r="I125" s="40">
        <v>0</v>
      </c>
      <c r="J125" s="40">
        <v>0</v>
      </c>
      <c r="K125" s="41">
        <f t="shared" si="25"/>
        <v>354514.24</v>
      </c>
    </row>
    <row r="126" spans="1:11" ht="18.75" customHeight="1">
      <c r="A126" s="68" t="s">
        <v>122</v>
      </c>
      <c r="B126" s="40">
        <v>0</v>
      </c>
      <c r="C126" s="40">
        <v>0</v>
      </c>
      <c r="D126" s="40">
        <v>0</v>
      </c>
      <c r="E126" s="40">
        <v>0</v>
      </c>
      <c r="F126" s="40">
        <v>0</v>
      </c>
      <c r="G126" s="27">
        <v>1158592.66</v>
      </c>
      <c r="H126" s="40">
        <v>0</v>
      </c>
      <c r="I126" s="40">
        <v>0</v>
      </c>
      <c r="J126" s="40">
        <v>0</v>
      </c>
      <c r="K126" s="41">
        <f t="shared" si="25"/>
        <v>1158592.66</v>
      </c>
    </row>
    <row r="127" spans="1:11" ht="18.75" customHeight="1">
      <c r="A127" s="68" t="s">
        <v>123</v>
      </c>
      <c r="B127" s="40">
        <v>0</v>
      </c>
      <c r="C127" s="40">
        <v>0</v>
      </c>
      <c r="D127" s="40">
        <v>0</v>
      </c>
      <c r="E127" s="40">
        <v>0</v>
      </c>
      <c r="F127" s="40">
        <v>0</v>
      </c>
      <c r="G127" s="40">
        <v>0</v>
      </c>
      <c r="H127" s="27">
        <v>500801.79</v>
      </c>
      <c r="I127" s="40">
        <v>0</v>
      </c>
      <c r="J127" s="40">
        <v>0</v>
      </c>
      <c r="K127" s="41">
        <f t="shared" si="25"/>
        <v>500801.79</v>
      </c>
    </row>
    <row r="128" spans="1:11" ht="18.75" customHeight="1">
      <c r="A128" s="68" t="s">
        <v>124</v>
      </c>
      <c r="B128" s="40">
        <v>0</v>
      </c>
      <c r="C128" s="40">
        <v>0</v>
      </c>
      <c r="D128" s="40">
        <v>0</v>
      </c>
      <c r="E128" s="40">
        <v>0</v>
      </c>
      <c r="F128" s="40">
        <v>0</v>
      </c>
      <c r="G128" s="40">
        <v>0</v>
      </c>
      <c r="H128" s="27">
        <v>944564.77</v>
      </c>
      <c r="I128" s="40">
        <v>0</v>
      </c>
      <c r="J128" s="40">
        <v>0</v>
      </c>
      <c r="K128" s="41">
        <f t="shared" si="25"/>
        <v>944564.77</v>
      </c>
    </row>
    <row r="129" spans="1:11" ht="18.75" customHeight="1">
      <c r="A129" s="68" t="s">
        <v>125</v>
      </c>
      <c r="B129" s="40">
        <v>0</v>
      </c>
      <c r="C129" s="40">
        <v>0</v>
      </c>
      <c r="D129" s="40">
        <v>0</v>
      </c>
      <c r="E129" s="40">
        <v>0</v>
      </c>
      <c r="F129" s="40">
        <v>0</v>
      </c>
      <c r="G129" s="40">
        <v>0</v>
      </c>
      <c r="H129" s="40">
        <v>0</v>
      </c>
      <c r="I129" s="27">
        <v>539513</v>
      </c>
      <c r="J129" s="40">
        <v>0</v>
      </c>
      <c r="K129" s="41">
        <f t="shared" si="25"/>
        <v>539513</v>
      </c>
    </row>
    <row r="130" spans="1:11" ht="18.75" customHeight="1">
      <c r="A130" s="69" t="s">
        <v>126</v>
      </c>
      <c r="B130" s="42">
        <v>0</v>
      </c>
      <c r="C130" s="42">
        <v>0</v>
      </c>
      <c r="D130" s="42">
        <v>0</v>
      </c>
      <c r="E130" s="42">
        <v>0</v>
      </c>
      <c r="F130" s="42">
        <v>0</v>
      </c>
      <c r="G130" s="42">
        <v>0</v>
      </c>
      <c r="H130" s="42">
        <v>0</v>
      </c>
      <c r="I130" s="42">
        <v>0</v>
      </c>
      <c r="J130" s="43">
        <v>950535.11</v>
      </c>
      <c r="K130" s="44">
        <f t="shared" si="25"/>
        <v>950535.11</v>
      </c>
    </row>
    <row r="131" spans="1:11" ht="18.75" customHeight="1">
      <c r="A131" s="39"/>
      <c r="B131" s="50">
        <v>0</v>
      </c>
      <c r="C131" s="50">
        <v>0</v>
      </c>
      <c r="D131" s="50">
        <v>0</v>
      </c>
      <c r="E131" s="50">
        <v>0</v>
      </c>
      <c r="F131" s="50">
        <v>0</v>
      </c>
      <c r="G131" s="50">
        <v>0</v>
      </c>
      <c r="H131" s="50">
        <v>0</v>
      </c>
      <c r="I131" s="50">
        <v>0</v>
      </c>
      <c r="J131" s="50">
        <f>J104-J130</f>
        <v>0.010000000009313226</v>
      </c>
      <c r="K131" s="51"/>
    </row>
    <row r="132" ht="18.75" customHeight="1">
      <c r="A132" s="39"/>
    </row>
    <row r="133" ht="18.75" customHeight="1">
      <c r="A133" s="39"/>
    </row>
    <row r="134" ht="15.75">
      <c r="A134" s="38"/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1" fitToWidth="1" horizontalDpi="600" verticalDpi="600" orientation="portrait" paperSize="9" scale="31" r:id="rId1"/>
  <rowBreaks count="1" manualBreakCount="1">
    <brk id="5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2015-08-25T13:36:28Z</cp:lastPrinted>
  <dcterms:created xsi:type="dcterms:W3CDTF">2012-11-28T17:54:39Z</dcterms:created>
  <dcterms:modified xsi:type="dcterms:W3CDTF">2016-11-17T18:45:18Z</dcterms:modified>
  <cp:category/>
  <cp:version/>
  <cp:contentType/>
  <cp:contentStatus/>
</cp:coreProperties>
</file>