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<sst xmlns="http://schemas.openxmlformats.org/spreadsheetml/2006/main" count="105" uniqueCount="103">
  <si>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</si>
  <si>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</si>
  <si>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</si>
  <si>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</si>
  <si>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</si>
  <si>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</si>
  <si>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</si>
  <si>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</si>
  <si>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</si>
  <si>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</si>
  <si>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</si>
  <si>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</si>
  <si>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</si>
  <si>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</si>
  <si>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</si>
  <si>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</si>
  <si>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</si>
  <si>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</si>
  <si>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</si>
  <si>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</si>
  <si>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</si>
  <si>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</si>
  <si>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</si>
  <si>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</si>
  <si>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</si>
  <si>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</si>
  <si>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</si>
  <si>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</si>
  <si>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</si>
  <si>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</si>
  <si>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</si>
  <si>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</si>
  <si>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</si>
  <si>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</si>
  <si>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</si>
  <si>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</si>
  <si>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</si>
  <si>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</si>
  <si>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</si>
  <si>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</si>
  <si>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</si>
  <si>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</si>
  <si>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</si>
  <si>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</si>
  <si>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</si>
  <si>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</si>
  <si>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</si>
  <si>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</si>
  <si>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</si>
  <si>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</si>
  <si>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</si>
  <si>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</si>
  <si>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</si>
  <si>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</si>
  <si>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</si>
  <si>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</si>
  <si>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</si>
  <si>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</si>
  <si>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</si>
  <si>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</si>
  <si>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</si>
  <si>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</si>
  <si>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</si>
  <si>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</si>
  <si>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</si>
  <si>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</si>
  <si>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</si>
  <si>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</si>
  <si>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</si>
  <si>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</si>
  <si>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</si>
  <si>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</si>
  <si>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</si>
  <si>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</si>
  <si>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</si>
  <si>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</si>
  <si>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</si>
  <si>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</si>
  <si>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</si>
  <si>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</si>
  <si>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</si>
  <si>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</si>
  <si>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</si>
  <si>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</si>
  <si>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</si>
  <si>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</si>
  <si>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</si>
  <si>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</si>
  <si>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</si>
  <si>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</si>
  <si>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</si>
  <si>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</si>
  <si>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</si>
  <si>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</si>
  <si>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</si>
  <si>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</si>
  <si>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</si>
  <si>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</si>
  <si>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01 A 31/05/16 - VENCIMENTO 06/05 A 07/06/16</t>
  </si>
  <si>
    <t>3.1.  Quantidade de Validadores Remunerados (posição em 31/05/16)</t>
  </si>
  <si>
    <t>8. Tarifa de Remuneração por Passageiro (2)</t>
  </si>
  <si>
    <t>5.3. Revisão de Remuneração pelo Transporte Coletivo (1)</t>
  </si>
  <si>
    <t>Nota: (1)  Revisão de remuneração da rede da madrugada (linhas noturnas), todas as áreas, períodos de março15 a julho15 e novembro15 a fevereiro/16.
                   Reembolso rede da madrugada (linhas noturnas), mês de abril/2016, todas as áreas. 
                   Revisão de passageiros transportados:
                     - período de 01/04 a 05/05/16, área 3.1, total de 84.723 passageiros;
                     - período de 01 a 04/05/16, área 5.0, total de 83.131 passageiros; e
                     - mês de abril/2016, todas as áreas, total de 694.142.
          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</si>
</sst>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b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b/>
      <sz val="10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 indent="1"/>
    </xf>
    <xf numFmtId="0" fontId="4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3" fillId="0" borderId="12" xfId="0" applyFont="1" applyFill="1" applyBorder="1" applyAlignment="1">
      <alignment horizontal="left" vertical="center" indent="1"/>
    </xf>
    <xf numFmtId="172" fontId="43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3" fillId="0" borderId="10" xfId="52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indent="3"/>
    </xf>
    <xf numFmtId="172" fontId="43" fillId="0" borderId="10" xfId="52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3" fillId="0" borderId="10" xfId="0" applyFont="1" applyFill="1" applyBorder="1" applyAlignment="1">
      <alignment horizontal="left" vertical="center" indent="2"/>
    </xf>
    <xf numFmtId="172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52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vertical="center"/>
    </xf>
    <xf numFmtId="174" fontId="43" fillId="0" borderId="10" xfId="45" applyNumberFormat="1" applyFont="1" applyFill="1" applyBorder="1" applyAlignment="1">
      <alignment horizontal="center" vertical="center"/>
    </xf>
    <xf numFmtId="171" fontId="43" fillId="0" borderId="10" xfId="45" applyNumberFormat="1" applyFont="1" applyFill="1" applyBorder="1" applyAlignment="1">
      <alignment vertical="center"/>
    </xf>
    <xf numFmtId="170" fontId="43" fillId="0" borderId="10" xfId="45" applyNumberFormat="1" applyFont="1" applyFill="1" applyBorder="1" applyAlignment="1">
      <alignment horizontal="center" vertical="center"/>
    </xf>
    <xf numFmtId="170" fontId="43" fillId="0" borderId="10" xfId="45" applyNumberFormat="1" applyFont="1" applyFill="1" applyBorder="1" applyAlignment="1">
      <alignment vertical="center"/>
    </xf>
    <xf numFmtId="171" fontId="43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3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3" fillId="0" borderId="14" xfId="45" applyFont="1" applyFill="1" applyBorder="1" applyAlignment="1">
      <alignment vertical="center"/>
    </xf>
    <xf numFmtId="0" fontId="43" fillId="0" borderId="14" xfId="0" applyFont="1" applyFill="1" applyBorder="1" applyAlignment="1">
      <alignment horizontal="left" vertical="center" indent="2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indent="2"/>
    </xf>
    <xf numFmtId="171" fontId="43" fillId="0" borderId="12" xfId="45" applyNumberFormat="1" applyFont="1" applyBorder="1" applyAlignment="1">
      <alignment vertical="center"/>
    </xf>
    <xf numFmtId="171" fontId="43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173" fontId="43" fillId="0" borderId="10" xfId="52" applyNumberFormat="1" applyFont="1" applyBorder="1" applyAlignment="1">
      <alignment vertical="center"/>
    </xf>
    <xf numFmtId="173" fontId="43" fillId="0" borderId="14" xfId="52" applyNumberFormat="1" applyFont="1" applyBorder="1" applyAlignment="1">
      <alignment vertical="center"/>
    </xf>
    <xf numFmtId="171" fontId="43" fillId="0" borderId="10" xfId="52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171" fontId="43" fillId="0" borderId="14" xfId="52" applyFont="1" applyFill="1" applyBorder="1" applyAlignment="1">
      <alignment vertical="center"/>
    </xf>
    <xf numFmtId="173" fontId="43" fillId="0" borderId="14" xfId="52" applyNumberFormat="1" applyFont="1" applyFill="1" applyBorder="1" applyAlignment="1">
      <alignment vertical="center"/>
    </xf>
    <xf numFmtId="170" fontId="43" fillId="0" borderId="14" xfId="45" applyNumberFormat="1" applyFont="1" applyFill="1" applyBorder="1" applyAlignment="1">
      <alignment vertical="center"/>
    </xf>
    <xf numFmtId="44" fontId="43" fillId="0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2"/>
    </xf>
    <xf numFmtId="0" fontId="43" fillId="34" borderId="10" xfId="0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43" fillId="34" borderId="10" xfId="0" applyFont="1" applyFill="1" applyBorder="1" applyAlignment="1">
      <alignment horizontal="left" vertical="center" indent="1"/>
    </xf>
    <xf numFmtId="44" fontId="43" fillId="34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3"/>
    </xf>
    <xf numFmtId="172" fontId="43" fillId="34" borderId="10" xfId="52" applyNumberFormat="1" applyFont="1" applyFill="1" applyBorder="1" applyAlignment="1">
      <alignment vertical="center"/>
    </xf>
    <xf numFmtId="0" fontId="43" fillId="35" borderId="10" xfId="0" applyFont="1" applyFill="1" applyBorder="1" applyAlignment="1">
      <alignment horizontal="left" vertical="center" indent="1"/>
    </xf>
    <xf numFmtId="44" fontId="43" fillId="35" borderId="10" xfId="45" applyFont="1" applyFill="1" applyBorder="1" applyAlignment="1">
      <alignment horizontal="center" vertical="center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3" fontId="46" fillId="0" borderId="0" xfId="0" applyNumberFormat="1" applyFont="1" applyAlignment="1">
      <alignment/>
    </xf>
    <xf numFmtId="0" fontId="43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4791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67825" y="234791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72750" y="234791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1051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0051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105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2051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3051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4051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5051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6051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7051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8051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905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2051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105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2051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30516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40516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50516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60516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7051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80516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90516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3005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3051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310516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005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405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505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605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705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805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905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9.375" style="1" customWidth="1"/>
    <col min="4" max="4" width="17.125" style="1" customWidth="1"/>
    <col min="5" max="5" width="15.75390625" style="1" customWidth="1"/>
    <col min="6" max="6" width="17.87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7.12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2.25390625" style="1" customWidth="1"/>
    <col min="17" max="16384" width="9.00390625" style="1" customWidth="1"/>
  </cols>
  <sheetData>
    <row r="1" spans="1:14" ht="21">
      <c r="A1" s="65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1">
      <c r="A2" s="66" t="s">
        <v>98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7" t="s">
        <v>1</v>
      </c>
      <c r="B4" s="67" t="s">
        <v>42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 t="s">
        <v>2</v>
      </c>
    </row>
    <row r="5" spans="1:14" ht="42" customHeight="1">
      <c r="A5" s="67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67"/>
    </row>
    <row r="6" spans="1:14" ht="20.25" customHeight="1">
      <c r="A6" s="67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67"/>
    </row>
    <row r="7" spans="1:25" ht="18.75" customHeight="1">
      <c r="A7" s="9" t="s">
        <v>3</v>
      </c>
      <c r="B7" s="10">
        <f>B8+B20+B24</f>
        <v>13565286</v>
      </c>
      <c r="C7" s="10">
        <f>C8+C20+C24</f>
        <v>9713358</v>
      </c>
      <c r="D7" s="10">
        <f>D8+D20+D24</f>
        <v>10094151</v>
      </c>
      <c r="E7" s="10">
        <f>E8+E20+E24</f>
        <v>1731053</v>
      </c>
      <c r="F7" s="10">
        <f aca="true" t="shared" si="0" ref="F7:M7">F8+F20+F24</f>
        <v>8241652</v>
      </c>
      <c r="G7" s="10">
        <f t="shared" si="0"/>
        <v>13417374</v>
      </c>
      <c r="H7" s="10">
        <f t="shared" si="0"/>
        <v>12247172</v>
      </c>
      <c r="I7" s="10">
        <f t="shared" si="0"/>
        <v>11144561</v>
      </c>
      <c r="J7" s="10">
        <f t="shared" si="0"/>
        <v>8186975</v>
      </c>
      <c r="K7" s="10">
        <f t="shared" si="0"/>
        <v>9847544</v>
      </c>
      <c r="L7" s="10">
        <f t="shared" si="0"/>
        <v>4035374</v>
      </c>
      <c r="M7" s="10">
        <f t="shared" si="0"/>
        <v>2241810</v>
      </c>
      <c r="N7" s="10">
        <f>+N8+N20+N24</f>
        <v>104466310</v>
      </c>
      <c r="O7"/>
      <c r="P7" s="69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6309578</v>
      </c>
      <c r="C8" s="12">
        <f>+C9+C12+C16</f>
        <v>4818540</v>
      </c>
      <c r="D8" s="12">
        <f>+D9+D12+D16</f>
        <v>5403944</v>
      </c>
      <c r="E8" s="12">
        <f>+E9+E12+E16</f>
        <v>860169</v>
      </c>
      <c r="F8" s="12">
        <f aca="true" t="shared" si="1" ref="F8:M8">+F9+F12+F16</f>
        <v>4074357</v>
      </c>
      <c r="G8" s="12">
        <f t="shared" si="1"/>
        <v>6863881</v>
      </c>
      <c r="H8" s="12">
        <f t="shared" si="1"/>
        <v>6125727</v>
      </c>
      <c r="I8" s="12">
        <f t="shared" si="1"/>
        <v>5646019</v>
      </c>
      <c r="J8" s="12">
        <f t="shared" si="1"/>
        <v>4190828</v>
      </c>
      <c r="K8" s="12">
        <f t="shared" si="1"/>
        <v>4777207</v>
      </c>
      <c r="L8" s="12">
        <f t="shared" si="1"/>
        <v>2181760</v>
      </c>
      <c r="M8" s="12">
        <f t="shared" si="1"/>
        <v>1269618</v>
      </c>
      <c r="N8" s="12">
        <f>SUM(B8:M8)</f>
        <v>52521628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594478</v>
      </c>
      <c r="C9" s="14">
        <v>581214</v>
      </c>
      <c r="D9" s="14">
        <v>418478</v>
      </c>
      <c r="E9" s="14">
        <v>70904</v>
      </c>
      <c r="F9" s="14">
        <v>336278</v>
      </c>
      <c r="G9" s="14">
        <v>656284</v>
      </c>
      <c r="H9" s="14">
        <v>768635</v>
      </c>
      <c r="I9" s="14">
        <v>373815</v>
      </c>
      <c r="J9" s="14">
        <v>494529</v>
      </c>
      <c r="K9" s="14">
        <v>399673</v>
      </c>
      <c r="L9" s="14">
        <v>263614</v>
      </c>
      <c r="M9" s="14">
        <v>159105</v>
      </c>
      <c r="N9" s="12">
        <f aca="true" t="shared" si="2" ref="N9:N19">SUM(B9:M9)</f>
        <v>5117007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v>594478</v>
      </c>
      <c r="C10" s="14">
        <v>581214</v>
      </c>
      <c r="D10" s="14">
        <v>418478</v>
      </c>
      <c r="E10" s="14">
        <v>70904</v>
      </c>
      <c r="F10" s="14">
        <v>336278</v>
      </c>
      <c r="G10" s="14">
        <v>656284</v>
      </c>
      <c r="H10" s="14">
        <v>768635</v>
      </c>
      <c r="I10" s="14">
        <v>373815</v>
      </c>
      <c r="J10" s="14">
        <v>494529</v>
      </c>
      <c r="K10" s="14">
        <v>399673</v>
      </c>
      <c r="L10" s="14">
        <v>263614</v>
      </c>
      <c r="M10" s="14">
        <v>159105</v>
      </c>
      <c r="N10" s="12">
        <f t="shared" si="2"/>
        <v>5117007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4749080</v>
      </c>
      <c r="C12" s="14">
        <f>C13+C14+C15</f>
        <v>3580388</v>
      </c>
      <c r="D12" s="14">
        <f>D13+D14+D15</f>
        <v>4297822</v>
      </c>
      <c r="E12" s="14">
        <f>E13+E14+E15</f>
        <v>675514</v>
      </c>
      <c r="F12" s="14">
        <f aca="true" t="shared" si="3" ref="F12:M12">F13+F14+F15</f>
        <v>3135304</v>
      </c>
      <c r="G12" s="14">
        <f t="shared" si="3"/>
        <v>5243415</v>
      </c>
      <c r="H12" s="14">
        <f t="shared" si="3"/>
        <v>4555055</v>
      </c>
      <c r="I12" s="14">
        <f t="shared" si="3"/>
        <v>4459346</v>
      </c>
      <c r="J12" s="14">
        <f t="shared" si="3"/>
        <v>3134040</v>
      </c>
      <c r="K12" s="14">
        <f t="shared" si="3"/>
        <v>3652588</v>
      </c>
      <c r="L12" s="14">
        <f t="shared" si="3"/>
        <v>1664666</v>
      </c>
      <c r="M12" s="14">
        <f t="shared" si="3"/>
        <v>980974</v>
      </c>
      <c r="N12" s="12">
        <f t="shared" si="2"/>
        <v>40128192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2296782</v>
      </c>
      <c r="C13" s="14">
        <v>1779645</v>
      </c>
      <c r="D13" s="14">
        <v>2061749</v>
      </c>
      <c r="E13" s="14">
        <v>331248</v>
      </c>
      <c r="F13" s="14">
        <v>1511093</v>
      </c>
      <c r="G13" s="14">
        <v>2574260</v>
      </c>
      <c r="H13" s="14">
        <v>2340181</v>
      </c>
      <c r="I13" s="14">
        <v>2236663</v>
      </c>
      <c r="J13" s="14">
        <v>1515368</v>
      </c>
      <c r="K13" s="14">
        <v>1756702</v>
      </c>
      <c r="L13" s="14">
        <v>795411</v>
      </c>
      <c r="M13" s="14">
        <v>453857</v>
      </c>
      <c r="N13" s="12">
        <f t="shared" si="2"/>
        <v>19652959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2325122</v>
      </c>
      <c r="C14" s="14">
        <v>1647609</v>
      </c>
      <c r="D14" s="14">
        <v>2146159</v>
      </c>
      <c r="E14" s="14">
        <v>321266</v>
      </c>
      <c r="F14" s="14">
        <v>1517542</v>
      </c>
      <c r="G14" s="14">
        <v>2449381</v>
      </c>
      <c r="H14" s="14">
        <v>2058051</v>
      </c>
      <c r="I14" s="14">
        <v>2139756</v>
      </c>
      <c r="J14" s="14">
        <v>1524455</v>
      </c>
      <c r="K14" s="14">
        <v>1810511</v>
      </c>
      <c r="L14" s="14">
        <v>817980</v>
      </c>
      <c r="M14" s="14">
        <v>504830</v>
      </c>
      <c r="N14" s="12">
        <f t="shared" si="2"/>
        <v>19262662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127176</v>
      </c>
      <c r="C15" s="14">
        <v>153134</v>
      </c>
      <c r="D15" s="14">
        <v>89914</v>
      </c>
      <c r="E15" s="14">
        <v>23000</v>
      </c>
      <c r="F15" s="14">
        <v>106669</v>
      </c>
      <c r="G15" s="14">
        <v>219774</v>
      </c>
      <c r="H15" s="14">
        <v>156823</v>
      </c>
      <c r="I15" s="14">
        <v>82927</v>
      </c>
      <c r="J15" s="14">
        <v>94217</v>
      </c>
      <c r="K15" s="14">
        <v>85375</v>
      </c>
      <c r="L15" s="14">
        <v>51275</v>
      </c>
      <c r="M15" s="14">
        <v>22287</v>
      </c>
      <c r="N15" s="12">
        <f t="shared" si="2"/>
        <v>1212571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966020</v>
      </c>
      <c r="C16" s="14">
        <f>C17+C18+C19</f>
        <v>656938</v>
      </c>
      <c r="D16" s="14">
        <f>D17+D18+D19</f>
        <v>687644</v>
      </c>
      <c r="E16" s="14">
        <f>E17+E18+E19</f>
        <v>113751</v>
      </c>
      <c r="F16" s="14">
        <f aca="true" t="shared" si="4" ref="F16:M16">F17+F18+F19</f>
        <v>602775</v>
      </c>
      <c r="G16" s="14">
        <f t="shared" si="4"/>
        <v>964182</v>
      </c>
      <c r="H16" s="14">
        <f t="shared" si="4"/>
        <v>802037</v>
      </c>
      <c r="I16" s="14">
        <f t="shared" si="4"/>
        <v>812858</v>
      </c>
      <c r="J16" s="14">
        <f t="shared" si="4"/>
        <v>562259</v>
      </c>
      <c r="K16" s="14">
        <f t="shared" si="4"/>
        <v>724946</v>
      </c>
      <c r="L16" s="14">
        <f t="shared" si="4"/>
        <v>253480</v>
      </c>
      <c r="M16" s="14">
        <f t="shared" si="4"/>
        <v>129539</v>
      </c>
      <c r="N16" s="12">
        <f t="shared" si="2"/>
        <v>7276429</v>
      </c>
    </row>
    <row r="17" spans="1:25" ht="18.75" customHeight="1">
      <c r="A17" s="15" t="s">
        <v>16</v>
      </c>
      <c r="B17" s="14">
        <v>400982</v>
      </c>
      <c r="C17" s="14">
        <v>284438</v>
      </c>
      <c r="D17" s="14">
        <v>279567</v>
      </c>
      <c r="E17" s="14">
        <v>49104</v>
      </c>
      <c r="F17" s="14">
        <v>251025</v>
      </c>
      <c r="G17" s="14">
        <v>426242</v>
      </c>
      <c r="H17" s="14">
        <v>361461</v>
      </c>
      <c r="I17" s="14">
        <v>367347</v>
      </c>
      <c r="J17" s="14">
        <v>248712</v>
      </c>
      <c r="K17" s="14">
        <v>325408</v>
      </c>
      <c r="L17" s="14">
        <v>116771</v>
      </c>
      <c r="M17" s="14">
        <v>54803</v>
      </c>
      <c r="N17" s="12">
        <f t="shared" si="2"/>
        <v>3165860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189217</v>
      </c>
      <c r="C18" s="14">
        <v>94349</v>
      </c>
      <c r="D18" s="14">
        <v>165657</v>
      </c>
      <c r="E18" s="14">
        <v>21931</v>
      </c>
      <c r="F18" s="14">
        <v>107522</v>
      </c>
      <c r="G18" s="14">
        <v>173912</v>
      </c>
      <c r="H18" s="14">
        <v>153278</v>
      </c>
      <c r="I18" s="14">
        <v>183001</v>
      </c>
      <c r="J18" s="14">
        <v>123269</v>
      </c>
      <c r="K18" s="14">
        <v>174578</v>
      </c>
      <c r="L18" s="14">
        <v>58152</v>
      </c>
      <c r="M18" s="14">
        <v>28877</v>
      </c>
      <c r="N18" s="12">
        <f t="shared" si="2"/>
        <v>1473743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375821</v>
      </c>
      <c r="C19" s="14">
        <v>278151</v>
      </c>
      <c r="D19" s="14">
        <v>242420</v>
      </c>
      <c r="E19" s="14">
        <v>42716</v>
      </c>
      <c r="F19" s="14">
        <v>244228</v>
      </c>
      <c r="G19" s="14">
        <v>364028</v>
      </c>
      <c r="H19" s="14">
        <v>287298</v>
      </c>
      <c r="I19" s="14">
        <v>262510</v>
      </c>
      <c r="J19" s="14">
        <v>190278</v>
      </c>
      <c r="K19" s="14">
        <v>224960</v>
      </c>
      <c r="L19" s="14">
        <v>78557</v>
      </c>
      <c r="M19" s="14">
        <v>45859</v>
      </c>
      <c r="N19" s="12">
        <f t="shared" si="2"/>
        <v>2636826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3461125</v>
      </c>
      <c r="C20" s="18">
        <f>C21+C22+C23</f>
        <v>2105915</v>
      </c>
      <c r="D20" s="18">
        <f>D21+D22+D23</f>
        <v>2035823</v>
      </c>
      <c r="E20" s="18">
        <f>E21+E22+E23</f>
        <v>345325</v>
      </c>
      <c r="F20" s="18">
        <f aca="true" t="shared" si="5" ref="F20:M20">F21+F22+F23</f>
        <v>1651156</v>
      </c>
      <c r="G20" s="18">
        <f t="shared" si="5"/>
        <v>2723462</v>
      </c>
      <c r="H20" s="18">
        <f t="shared" si="5"/>
        <v>2870804</v>
      </c>
      <c r="I20" s="18">
        <f t="shared" si="5"/>
        <v>2797744</v>
      </c>
      <c r="J20" s="18">
        <f t="shared" si="5"/>
        <v>1860541</v>
      </c>
      <c r="K20" s="18">
        <f t="shared" si="5"/>
        <v>2811664</v>
      </c>
      <c r="L20" s="18">
        <f t="shared" si="5"/>
        <v>1092601</v>
      </c>
      <c r="M20" s="18">
        <f t="shared" si="5"/>
        <v>582613</v>
      </c>
      <c r="N20" s="12">
        <f aca="true" t="shared" si="6" ref="N20:N26">SUM(B20:M20)</f>
        <v>24338773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1828339</v>
      </c>
      <c r="C21" s="14">
        <v>1193993</v>
      </c>
      <c r="D21" s="14">
        <v>1107879</v>
      </c>
      <c r="E21" s="14">
        <v>191457</v>
      </c>
      <c r="F21" s="14">
        <v>895812</v>
      </c>
      <c r="G21" s="14">
        <v>1515509</v>
      </c>
      <c r="H21" s="14">
        <v>1660590</v>
      </c>
      <c r="I21" s="14">
        <v>1558819</v>
      </c>
      <c r="J21" s="14">
        <v>1015263</v>
      </c>
      <c r="K21" s="14">
        <v>1489656</v>
      </c>
      <c r="L21" s="14">
        <v>585254</v>
      </c>
      <c r="M21" s="14">
        <v>305098</v>
      </c>
      <c r="N21" s="12">
        <f t="shared" si="6"/>
        <v>13347669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1566400</v>
      </c>
      <c r="C22" s="14">
        <v>854123</v>
      </c>
      <c r="D22" s="14">
        <v>894074</v>
      </c>
      <c r="E22" s="14">
        <v>145352</v>
      </c>
      <c r="F22" s="14">
        <v>717197</v>
      </c>
      <c r="G22" s="14">
        <v>1130671</v>
      </c>
      <c r="H22" s="14">
        <v>1151692</v>
      </c>
      <c r="I22" s="14">
        <v>1195490</v>
      </c>
      <c r="J22" s="14">
        <v>806660</v>
      </c>
      <c r="K22" s="14">
        <v>1274987</v>
      </c>
      <c r="L22" s="14">
        <v>485104</v>
      </c>
      <c r="M22" s="14">
        <v>267376</v>
      </c>
      <c r="N22" s="12">
        <f t="shared" si="6"/>
        <v>10489126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66386</v>
      </c>
      <c r="C23" s="14">
        <v>57799</v>
      </c>
      <c r="D23" s="14">
        <v>33870</v>
      </c>
      <c r="E23" s="14">
        <v>8516</v>
      </c>
      <c r="F23" s="14">
        <v>38147</v>
      </c>
      <c r="G23" s="14">
        <v>77282</v>
      </c>
      <c r="H23" s="14">
        <v>58522</v>
      </c>
      <c r="I23" s="14">
        <v>43435</v>
      </c>
      <c r="J23" s="14">
        <v>38618</v>
      </c>
      <c r="K23" s="14">
        <v>47021</v>
      </c>
      <c r="L23" s="14">
        <v>22243</v>
      </c>
      <c r="M23" s="14">
        <v>10139</v>
      </c>
      <c r="N23" s="12">
        <f t="shared" si="6"/>
        <v>501978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3794583</v>
      </c>
      <c r="C24" s="14">
        <f>C25+C26</f>
        <v>2788903</v>
      </c>
      <c r="D24" s="14">
        <f>D25+D26</f>
        <v>2654384</v>
      </c>
      <c r="E24" s="14">
        <f>E25+E26</f>
        <v>525559</v>
      </c>
      <c r="F24" s="14">
        <f aca="true" t="shared" si="7" ref="F24:M24">F25+F26</f>
        <v>2516139</v>
      </c>
      <c r="G24" s="14">
        <f t="shared" si="7"/>
        <v>3830031</v>
      </c>
      <c r="H24" s="14">
        <f t="shared" si="7"/>
        <v>3250641</v>
      </c>
      <c r="I24" s="14">
        <f t="shared" si="7"/>
        <v>2700798</v>
      </c>
      <c r="J24" s="14">
        <f t="shared" si="7"/>
        <v>2135606</v>
      </c>
      <c r="K24" s="14">
        <f t="shared" si="7"/>
        <v>2258673</v>
      </c>
      <c r="L24" s="14">
        <f t="shared" si="7"/>
        <v>761013</v>
      </c>
      <c r="M24" s="14">
        <f t="shared" si="7"/>
        <v>389579</v>
      </c>
      <c r="N24" s="12">
        <f t="shared" si="6"/>
        <v>27605909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1963979</v>
      </c>
      <c r="C25" s="14">
        <v>1563304</v>
      </c>
      <c r="D25" s="14">
        <v>1486641</v>
      </c>
      <c r="E25" s="14">
        <v>317587</v>
      </c>
      <c r="F25" s="14">
        <v>1399039</v>
      </c>
      <c r="G25" s="14">
        <v>2219647</v>
      </c>
      <c r="H25" s="14">
        <v>1944728</v>
      </c>
      <c r="I25" s="14">
        <v>1407317</v>
      </c>
      <c r="J25" s="14">
        <v>1226636</v>
      </c>
      <c r="K25" s="14">
        <v>1154687</v>
      </c>
      <c r="L25" s="14">
        <v>399956</v>
      </c>
      <c r="M25" s="14">
        <v>185414</v>
      </c>
      <c r="N25" s="12">
        <f t="shared" si="6"/>
        <v>15268935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1830604</v>
      </c>
      <c r="C26" s="14">
        <v>1225599</v>
      </c>
      <c r="D26" s="14">
        <v>1167743</v>
      </c>
      <c r="E26" s="14">
        <v>207972</v>
      </c>
      <c r="F26" s="14">
        <v>1117100</v>
      </c>
      <c r="G26" s="14">
        <v>1610384</v>
      </c>
      <c r="H26" s="14">
        <v>1305913</v>
      </c>
      <c r="I26" s="14">
        <v>1293481</v>
      </c>
      <c r="J26" s="14">
        <v>908970</v>
      </c>
      <c r="K26" s="14">
        <v>1103986</v>
      </c>
      <c r="L26" s="14">
        <v>361057</v>
      </c>
      <c r="M26" s="14">
        <v>204165</v>
      </c>
      <c r="N26" s="12">
        <f t="shared" si="6"/>
        <v>12336974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1.87210546</v>
      </c>
      <c r="C28" s="23">
        <f aca="true" t="shared" si="8" ref="C28:M28">C29+C30</f>
        <v>1.8086</v>
      </c>
      <c r="D28" s="23">
        <f t="shared" si="8"/>
        <v>1.67545005</v>
      </c>
      <c r="E28" s="23">
        <f t="shared" si="8"/>
        <v>2.3279184</v>
      </c>
      <c r="F28" s="23">
        <f t="shared" si="8"/>
        <v>1.95524205</v>
      </c>
      <c r="G28" s="23">
        <f t="shared" si="8"/>
        <v>1.5492</v>
      </c>
      <c r="H28" s="23">
        <f t="shared" si="8"/>
        <v>1.8149</v>
      </c>
      <c r="I28" s="23">
        <f t="shared" si="8"/>
        <v>1.7715117999999999</v>
      </c>
      <c r="J28" s="23">
        <f t="shared" si="8"/>
        <v>1.9951343000000001</v>
      </c>
      <c r="K28" s="23">
        <f t="shared" si="8"/>
        <v>1.90744976</v>
      </c>
      <c r="L28" s="23">
        <f t="shared" si="8"/>
        <v>2.26553143</v>
      </c>
      <c r="M28" s="23">
        <f t="shared" si="8"/>
        <v>2.21827856</v>
      </c>
      <c r="N28" s="61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25" ht="18.75" customHeight="1">
      <c r="A30" s="49" t="s">
        <v>49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2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1"/>
    </row>
    <row r="32" spans="1:14" ht="18.75" customHeight="1">
      <c r="A32" s="52" t="s">
        <v>50</v>
      </c>
      <c r="B32" s="53">
        <v>100969.48000000004</v>
      </c>
      <c r="C32" s="53">
        <v>76821.72000000002</v>
      </c>
      <c r="D32" s="53">
        <v>67003.40000000002</v>
      </c>
      <c r="E32" s="53">
        <v>20034.68</v>
      </c>
      <c r="F32" s="53">
        <v>67003.40000000002</v>
      </c>
      <c r="G32" s="53">
        <v>82526.96000000006</v>
      </c>
      <c r="H32" s="53">
        <v>89824.35999999997</v>
      </c>
      <c r="I32" s="53">
        <v>78944.6</v>
      </c>
      <c r="J32" s="53">
        <v>65676.59999999998</v>
      </c>
      <c r="K32" s="53">
        <v>80669.44000000002</v>
      </c>
      <c r="L32" s="53">
        <v>39405.96000000002</v>
      </c>
      <c r="M32" s="53">
        <v>22290.240000000016</v>
      </c>
      <c r="N32" s="25">
        <f>SUM(B32:M32)</f>
        <v>791170.8400000003</v>
      </c>
    </row>
    <row r="33" spans="1:25" ht="18.75" customHeight="1">
      <c r="A33" s="49" t="s">
        <v>99</v>
      </c>
      <c r="B33" s="55">
        <v>761</v>
      </c>
      <c r="C33" s="55">
        <v>579</v>
      </c>
      <c r="D33" s="55">
        <v>505</v>
      </c>
      <c r="E33" s="55">
        <v>151</v>
      </c>
      <c r="F33" s="55">
        <v>505</v>
      </c>
      <c r="G33" s="55">
        <v>622</v>
      </c>
      <c r="H33" s="55">
        <v>677</v>
      </c>
      <c r="I33" s="55">
        <v>595</v>
      </c>
      <c r="J33" s="55">
        <v>495</v>
      </c>
      <c r="K33" s="55">
        <v>608</v>
      </c>
      <c r="L33" s="55">
        <v>297</v>
      </c>
      <c r="M33" s="55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49" t="s">
        <v>51</v>
      </c>
      <c r="B34" s="51">
        <v>4.28</v>
      </c>
      <c r="C34" s="51">
        <v>4.28</v>
      </c>
      <c r="D34" s="51">
        <v>4.28</v>
      </c>
      <c r="E34" s="51">
        <v>4.28</v>
      </c>
      <c r="F34" s="51">
        <v>4.28</v>
      </c>
      <c r="G34" s="51">
        <v>4.28</v>
      </c>
      <c r="H34" s="51">
        <v>4.28</v>
      </c>
      <c r="I34" s="51">
        <v>4.28</v>
      </c>
      <c r="J34" s="51">
        <v>4.28</v>
      </c>
      <c r="K34" s="51">
        <v>4.28</v>
      </c>
      <c r="L34" s="51">
        <v>4.28</v>
      </c>
      <c r="M34" s="51">
        <v>4.28</v>
      </c>
      <c r="N34" s="51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1"/>
    </row>
    <row r="36" spans="1:14" ht="18.75" customHeight="1">
      <c r="A36" s="56" t="s">
        <v>52</v>
      </c>
      <c r="B36" s="57">
        <f>B37+B38+B39+B40</f>
        <v>25496615.467061564</v>
      </c>
      <c r="C36" s="57">
        <f aca="true" t="shared" si="9" ref="C36:M36">C37+C38+C39+C40</f>
        <v>17644400.998800002</v>
      </c>
      <c r="D36" s="57">
        <f t="shared" si="9"/>
        <v>17284518.90765755</v>
      </c>
      <c r="E36" s="57">
        <f t="shared" si="9"/>
        <v>4049784.8100752</v>
      </c>
      <c r="F36" s="57">
        <f t="shared" si="9"/>
        <v>16181427.9518666</v>
      </c>
      <c r="G36" s="57">
        <f t="shared" si="9"/>
        <v>20868722.7608</v>
      </c>
      <c r="H36" s="57">
        <f t="shared" si="9"/>
        <v>22317216.8228</v>
      </c>
      <c r="I36" s="57">
        <f t="shared" si="9"/>
        <v>19821665.9173198</v>
      </c>
      <c r="J36" s="57">
        <f t="shared" si="9"/>
        <v>16399791.2357425</v>
      </c>
      <c r="K36" s="57">
        <f t="shared" si="9"/>
        <v>18864364.87938944</v>
      </c>
      <c r="L36" s="57">
        <f t="shared" si="9"/>
        <v>9181672.58880482</v>
      </c>
      <c r="M36" s="57">
        <f t="shared" si="9"/>
        <v>4995249.2985936</v>
      </c>
      <c r="N36" s="57">
        <f>N37+N38+N39+N40</f>
        <v>193105431.63891107</v>
      </c>
    </row>
    <row r="37" spans="1:14" ht="18.75" customHeight="1">
      <c r="A37" s="54" t="s">
        <v>53</v>
      </c>
      <c r="B37" s="51">
        <f aca="true" t="shared" si="10" ref="B37:M37">B29*B7</f>
        <v>25479676.693800002</v>
      </c>
      <c r="C37" s="51">
        <f t="shared" si="10"/>
        <v>17625859.4268</v>
      </c>
      <c r="D37" s="51">
        <f t="shared" si="10"/>
        <v>16968267.831</v>
      </c>
      <c r="E37" s="51">
        <f t="shared" si="10"/>
        <v>4040623.9126</v>
      </c>
      <c r="F37" s="51">
        <f t="shared" si="10"/>
        <v>16166824.5632</v>
      </c>
      <c r="G37" s="51">
        <f t="shared" si="10"/>
        <v>20854624.4082</v>
      </c>
      <c r="H37" s="51">
        <f t="shared" si="10"/>
        <v>22295976.626</v>
      </c>
      <c r="I37" s="51">
        <f t="shared" si="10"/>
        <v>19806113.8092</v>
      </c>
      <c r="J37" s="51">
        <f t="shared" si="10"/>
        <v>16386230.4625</v>
      </c>
      <c r="K37" s="51">
        <f t="shared" si="10"/>
        <v>18845244.9528</v>
      </c>
      <c r="L37" s="51">
        <f t="shared" si="10"/>
        <v>9172001.5646</v>
      </c>
      <c r="M37" s="51">
        <f t="shared" si="10"/>
        <v>4989372.336</v>
      </c>
      <c r="N37" s="53">
        <f>SUM(B37:M37)</f>
        <v>192630816.5867</v>
      </c>
    </row>
    <row r="38" spans="1:14" ht="18.75" customHeight="1">
      <c r="A38" s="54" t="s">
        <v>54</v>
      </c>
      <c r="B38" s="51">
        <f aca="true" t="shared" si="11" ref="B38:M38">B30*B7</f>
        <v>-84030.70673844</v>
      </c>
      <c r="C38" s="51">
        <f t="shared" si="11"/>
        <v>-58280.148</v>
      </c>
      <c r="D38" s="51">
        <f t="shared" si="11"/>
        <v>-56022.03334245</v>
      </c>
      <c r="E38" s="51">
        <f t="shared" si="11"/>
        <v>-10873.7825248</v>
      </c>
      <c r="F38" s="51">
        <f t="shared" si="11"/>
        <v>-52400.011333400005</v>
      </c>
      <c r="G38" s="51">
        <f t="shared" si="11"/>
        <v>-68428.60740000001</v>
      </c>
      <c r="H38" s="51">
        <f t="shared" si="11"/>
        <v>-68584.1632</v>
      </c>
      <c r="I38" s="51">
        <f t="shared" si="11"/>
        <v>-63392.4918802</v>
      </c>
      <c r="J38" s="51">
        <f t="shared" si="11"/>
        <v>-52115.8267575</v>
      </c>
      <c r="K38" s="51">
        <f t="shared" si="11"/>
        <v>-61549.51341056</v>
      </c>
      <c r="L38" s="51">
        <f t="shared" si="11"/>
        <v>-29734.935795179998</v>
      </c>
      <c r="M38" s="51">
        <f t="shared" si="11"/>
        <v>-16413.2774064</v>
      </c>
      <c r="N38" s="25">
        <f>SUM(B38:M38)</f>
        <v>-621825.49778893</v>
      </c>
    </row>
    <row r="39" spans="1:14" ht="18.75" customHeight="1">
      <c r="A39" s="54" t="s">
        <v>55</v>
      </c>
      <c r="B39" s="51">
        <f aca="true" t="shared" si="12" ref="B39:M39">B32</f>
        <v>100969.48000000004</v>
      </c>
      <c r="C39" s="51">
        <f t="shared" si="12"/>
        <v>76821.72000000002</v>
      </c>
      <c r="D39" s="51">
        <f t="shared" si="12"/>
        <v>67003.40000000002</v>
      </c>
      <c r="E39" s="51">
        <f t="shared" si="12"/>
        <v>20034.68</v>
      </c>
      <c r="F39" s="51">
        <f t="shared" si="12"/>
        <v>67003.40000000002</v>
      </c>
      <c r="G39" s="51">
        <f t="shared" si="12"/>
        <v>82526.96000000006</v>
      </c>
      <c r="H39" s="51">
        <f t="shared" si="12"/>
        <v>89824.35999999997</v>
      </c>
      <c r="I39" s="51">
        <f t="shared" si="12"/>
        <v>78944.6</v>
      </c>
      <c r="J39" s="51">
        <f t="shared" si="12"/>
        <v>65676.59999999998</v>
      </c>
      <c r="K39" s="51">
        <f t="shared" si="12"/>
        <v>80669.44000000002</v>
      </c>
      <c r="L39" s="51">
        <f t="shared" si="12"/>
        <v>39405.96000000002</v>
      </c>
      <c r="M39" s="51">
        <f t="shared" si="12"/>
        <v>22290.240000000016</v>
      </c>
      <c r="N39" s="53">
        <f>SUM(B39:M39)</f>
        <v>791170.8400000003</v>
      </c>
    </row>
    <row r="40" spans="1:25" ht="18.75" customHeight="1">
      <c r="A40" s="2" t="s">
        <v>56</v>
      </c>
      <c r="B40" s="51">
        <v>0</v>
      </c>
      <c r="C40" s="51">
        <v>0</v>
      </c>
      <c r="D40" s="51">
        <v>305269.70999999996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3">
        <f>SUM(B40:M40)</f>
        <v>305269.70999999996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48"/>
    </row>
    <row r="42" spans="1:14" ht="18.75" customHeight="1">
      <c r="A42" s="2" t="s">
        <v>57</v>
      </c>
      <c r="B42" s="25">
        <f>+B43+B46+B54+B55</f>
        <v>-2249753.8299999996</v>
      </c>
      <c r="C42" s="25">
        <f aca="true" t="shared" si="13" ref="C42:M42">+C43+C46+C54+C55</f>
        <v>-1986712.7000000002</v>
      </c>
      <c r="D42" s="25">
        <f t="shared" si="13"/>
        <v>-1446402.96</v>
      </c>
      <c r="E42" s="25">
        <f t="shared" si="13"/>
        <v>-131135.80000000002</v>
      </c>
      <c r="F42" s="25">
        <f t="shared" si="13"/>
        <v>-882989.01</v>
      </c>
      <c r="G42" s="25">
        <f t="shared" si="13"/>
        <v>-2352887.56</v>
      </c>
      <c r="H42" s="25">
        <f t="shared" si="13"/>
        <v>-2582285.88</v>
      </c>
      <c r="I42" s="25">
        <f t="shared" si="13"/>
        <v>-1438612.46</v>
      </c>
      <c r="J42" s="25">
        <f t="shared" si="13"/>
        <v>-1885875.7799999998</v>
      </c>
      <c r="K42" s="25">
        <f t="shared" si="13"/>
        <v>-1453296.0999999999</v>
      </c>
      <c r="L42" s="25">
        <f t="shared" si="13"/>
        <v>-1027857.8</v>
      </c>
      <c r="M42" s="25">
        <f t="shared" si="13"/>
        <v>-597979.4900000001</v>
      </c>
      <c r="N42" s="25">
        <f>+N43+N46+N54+N55</f>
        <v>-18035789.369999997</v>
      </c>
    </row>
    <row r="43" spans="1:14" ht="18.75" customHeight="1">
      <c r="A43" s="17" t="s">
        <v>58</v>
      </c>
      <c r="B43" s="26">
        <f>B44+B45</f>
        <v>-2259016.4</v>
      </c>
      <c r="C43" s="26">
        <f>C44+C45</f>
        <v>-2208613.2</v>
      </c>
      <c r="D43" s="26">
        <f>D44+D45</f>
        <v>-1590216.4</v>
      </c>
      <c r="E43" s="26">
        <f>E44+E45</f>
        <v>-269435.2</v>
      </c>
      <c r="F43" s="26">
        <f aca="true" t="shared" si="14" ref="F43:M43">F44+F45</f>
        <v>-1277856.4</v>
      </c>
      <c r="G43" s="26">
        <f t="shared" si="14"/>
        <v>-2493879.2</v>
      </c>
      <c r="H43" s="26">
        <f t="shared" si="14"/>
        <v>-2920813</v>
      </c>
      <c r="I43" s="26">
        <f t="shared" si="14"/>
        <v>-1420497</v>
      </c>
      <c r="J43" s="26">
        <f t="shared" si="14"/>
        <v>-1879210.2</v>
      </c>
      <c r="K43" s="26">
        <f t="shared" si="14"/>
        <v>-1518757.4</v>
      </c>
      <c r="L43" s="26">
        <f t="shared" si="14"/>
        <v>-1001733.2</v>
      </c>
      <c r="M43" s="26">
        <f t="shared" si="14"/>
        <v>-604599</v>
      </c>
      <c r="N43" s="25">
        <f aca="true" t="shared" si="15" ref="N43:N55">SUM(B43:M43)</f>
        <v>-19444626.599999998</v>
      </c>
    </row>
    <row r="44" spans="1:25" ht="18.75" customHeight="1">
      <c r="A44" s="13" t="s">
        <v>59</v>
      </c>
      <c r="B44" s="20">
        <f>ROUND(-B9*$D$3,2)</f>
        <v>-2259016.4</v>
      </c>
      <c r="C44" s="20">
        <f>ROUND(-C9*$D$3,2)</f>
        <v>-2208613.2</v>
      </c>
      <c r="D44" s="20">
        <f>ROUND(-D9*$D$3,2)</f>
        <v>-1590216.4</v>
      </c>
      <c r="E44" s="20">
        <f>ROUND(-E9*$D$3,2)</f>
        <v>-269435.2</v>
      </c>
      <c r="F44" s="20">
        <f aca="true" t="shared" si="16" ref="F44:M44">ROUND(-F9*$D$3,2)</f>
        <v>-1277856.4</v>
      </c>
      <c r="G44" s="20">
        <f t="shared" si="16"/>
        <v>-2493879.2</v>
      </c>
      <c r="H44" s="20">
        <f t="shared" si="16"/>
        <v>-2920813</v>
      </c>
      <c r="I44" s="20">
        <f t="shared" si="16"/>
        <v>-1420497</v>
      </c>
      <c r="J44" s="20">
        <f t="shared" si="16"/>
        <v>-1879210.2</v>
      </c>
      <c r="K44" s="20">
        <f t="shared" si="16"/>
        <v>-1518757.4</v>
      </c>
      <c r="L44" s="20">
        <f t="shared" si="16"/>
        <v>-1001733.2</v>
      </c>
      <c r="M44" s="20">
        <f t="shared" si="16"/>
        <v>-604599</v>
      </c>
      <c r="N44" s="43">
        <f t="shared" si="15"/>
        <v>-19444626.599999998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60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7" ref="F45:M45">ROUND(F11*$D$3,2)</f>
        <v>0</v>
      </c>
      <c r="G45" s="20">
        <f t="shared" si="17"/>
        <v>0</v>
      </c>
      <c r="H45" s="20">
        <f t="shared" si="17"/>
        <v>0</v>
      </c>
      <c r="I45" s="20">
        <f t="shared" si="17"/>
        <v>0</v>
      </c>
      <c r="J45" s="20">
        <f t="shared" si="17"/>
        <v>0</v>
      </c>
      <c r="K45" s="20">
        <f t="shared" si="17"/>
        <v>0</v>
      </c>
      <c r="L45" s="20">
        <f t="shared" si="17"/>
        <v>0</v>
      </c>
      <c r="M45" s="20">
        <f t="shared" si="17"/>
        <v>0</v>
      </c>
      <c r="N45" s="43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61</v>
      </c>
      <c r="B46" s="26">
        <f>SUM(B47:B53)</f>
        <v>-82904.57</v>
      </c>
      <c r="C46" s="26">
        <f aca="true" t="shared" si="18" ref="C46:M46">SUM(C47:C53)</f>
        <v>-69638.12000000002</v>
      </c>
      <c r="D46" s="26">
        <f t="shared" si="18"/>
        <v>-62471.41</v>
      </c>
      <c r="E46" s="26">
        <f t="shared" si="18"/>
        <v>-69363.14</v>
      </c>
      <c r="F46" s="26">
        <f t="shared" si="18"/>
        <v>-78791.84999999999</v>
      </c>
      <c r="G46" s="26">
        <f t="shared" si="18"/>
        <v>-69719.84</v>
      </c>
      <c r="H46" s="26">
        <f t="shared" si="18"/>
        <v>-44030.880000000005</v>
      </c>
      <c r="I46" s="26">
        <f t="shared" si="18"/>
        <v>-129945.89</v>
      </c>
      <c r="J46" s="26">
        <f t="shared" si="18"/>
        <v>-66776.65999999999</v>
      </c>
      <c r="K46" s="26">
        <f t="shared" si="18"/>
        <v>-133651.48</v>
      </c>
      <c r="L46" s="26">
        <f t="shared" si="18"/>
        <v>-44390.17</v>
      </c>
      <c r="M46" s="26">
        <f t="shared" si="18"/>
        <v>-26106.81</v>
      </c>
      <c r="N46" s="26">
        <f>SUM(N47:N53)</f>
        <v>-877790.8200000001</v>
      </c>
    </row>
    <row r="47" spans="1:25" ht="18.75" customHeight="1">
      <c r="A47" s="13" t="s">
        <v>62</v>
      </c>
      <c r="B47" s="24">
        <v>-75479.85</v>
      </c>
      <c r="C47" s="24">
        <v>-65820.48000000001</v>
      </c>
      <c r="D47" s="24">
        <v>-59419.770000000004</v>
      </c>
      <c r="E47" s="24">
        <v>-68036.34</v>
      </c>
      <c r="F47" s="24">
        <v>-78128.45</v>
      </c>
      <c r="G47" s="24">
        <v>-67995</v>
      </c>
      <c r="H47" s="24">
        <v>-43356.880000000005</v>
      </c>
      <c r="I47" s="24">
        <v>-126248.57</v>
      </c>
      <c r="J47" s="24">
        <v>-60408.02</v>
      </c>
      <c r="K47" s="24">
        <v>-130599.84</v>
      </c>
      <c r="L47" s="24">
        <v>-41736.57</v>
      </c>
      <c r="M47" s="24">
        <v>-24780.010000000002</v>
      </c>
      <c r="N47" s="24">
        <f t="shared" si="15"/>
        <v>-842009.78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63</v>
      </c>
      <c r="B48" s="24">
        <v>-923.4</v>
      </c>
      <c r="C48" s="24">
        <v>-102.6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-513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5"/>
        <v>-1539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64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5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65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5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66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-674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5"/>
        <v>-674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67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5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68</v>
      </c>
      <c r="B53" s="24">
        <v>-6501.320000000001</v>
      </c>
      <c r="C53" s="24">
        <v>-3715.0400000000013</v>
      </c>
      <c r="D53" s="24">
        <v>-3051.6400000000012</v>
      </c>
      <c r="E53" s="24">
        <v>-1326.7999999999993</v>
      </c>
      <c r="F53" s="24">
        <v>-663.3999999999996</v>
      </c>
      <c r="G53" s="24">
        <v>-1724.840000000001</v>
      </c>
      <c r="H53" s="24">
        <v>0</v>
      </c>
      <c r="I53" s="24">
        <v>-3184.319999999998</v>
      </c>
      <c r="J53" s="24">
        <v>-6368.639999999996</v>
      </c>
      <c r="K53" s="24">
        <v>-3051.6400000000012</v>
      </c>
      <c r="L53" s="24">
        <v>-2653.5999999999985</v>
      </c>
      <c r="M53" s="24">
        <v>-1326.7999999999993</v>
      </c>
      <c r="N53" s="24">
        <f t="shared" si="15"/>
        <v>-33568.03999999999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101</v>
      </c>
      <c r="B54" s="27">
        <v>92167.14</v>
      </c>
      <c r="C54" s="27">
        <v>291538.62</v>
      </c>
      <c r="D54" s="27">
        <v>206284.84999999998</v>
      </c>
      <c r="E54" s="27">
        <v>207662.54</v>
      </c>
      <c r="F54" s="27">
        <v>473659.24</v>
      </c>
      <c r="G54" s="27">
        <v>210711.47999999998</v>
      </c>
      <c r="H54" s="27">
        <v>382558</v>
      </c>
      <c r="I54" s="27">
        <v>111830.43</v>
      </c>
      <c r="J54" s="27">
        <v>60111.08</v>
      </c>
      <c r="K54" s="27">
        <v>199112.77999999997</v>
      </c>
      <c r="L54" s="27">
        <v>18265.57</v>
      </c>
      <c r="M54" s="27">
        <v>32726.32</v>
      </c>
      <c r="N54" s="24">
        <f t="shared" si="15"/>
        <v>2286628.05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69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5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20"/>
    </row>
    <row r="57" spans="1:25" ht="15.75">
      <c r="A57" s="2" t="s">
        <v>70</v>
      </c>
      <c r="B57" s="29">
        <f aca="true" t="shared" si="19" ref="B57:M57">+B36+B42</f>
        <v>23246861.637061566</v>
      </c>
      <c r="C57" s="29">
        <f t="shared" si="19"/>
        <v>15657688.298800003</v>
      </c>
      <c r="D57" s="29">
        <f t="shared" si="19"/>
        <v>15838115.947657548</v>
      </c>
      <c r="E57" s="29">
        <f t="shared" si="19"/>
        <v>3918649.0100752003</v>
      </c>
      <c r="F57" s="29">
        <f t="shared" si="19"/>
        <v>15298438.9418666</v>
      </c>
      <c r="G57" s="29">
        <f t="shared" si="19"/>
        <v>18515835.2008</v>
      </c>
      <c r="H57" s="29">
        <f t="shared" si="19"/>
        <v>19734930.9428</v>
      </c>
      <c r="I57" s="29">
        <f t="shared" si="19"/>
        <v>18383053.4573198</v>
      </c>
      <c r="J57" s="29">
        <f t="shared" si="19"/>
        <v>14513915.4557425</v>
      </c>
      <c r="K57" s="29">
        <f t="shared" si="19"/>
        <v>17411068.779389437</v>
      </c>
      <c r="L57" s="29">
        <f t="shared" si="19"/>
        <v>8153814.788804821</v>
      </c>
      <c r="M57" s="29">
        <f t="shared" si="19"/>
        <v>4397269.8085936</v>
      </c>
      <c r="N57" s="29">
        <f>SUM(B57:M57)</f>
        <v>175069642.2689111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5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71</v>
      </c>
      <c r="B60" s="36">
        <f>SUM(B61:B74)</f>
        <v>23246861.669999994</v>
      </c>
      <c r="C60" s="36">
        <f aca="true" t="shared" si="20" ref="C60:M60">SUM(C61:C74)</f>
        <v>15657688.249999998</v>
      </c>
      <c r="D60" s="36">
        <f t="shared" si="20"/>
        <v>15838115.97</v>
      </c>
      <c r="E60" s="36">
        <f t="shared" si="20"/>
        <v>3918649.05</v>
      </c>
      <c r="F60" s="36">
        <f t="shared" si="20"/>
        <v>15298438.979999999</v>
      </c>
      <c r="G60" s="36">
        <f t="shared" si="20"/>
        <v>18515835.19</v>
      </c>
      <c r="H60" s="36">
        <f t="shared" si="20"/>
        <v>19734930.970000003</v>
      </c>
      <c r="I60" s="36">
        <f t="shared" si="20"/>
        <v>18383053.51</v>
      </c>
      <c r="J60" s="36">
        <f t="shared" si="20"/>
        <v>14513915.459999999</v>
      </c>
      <c r="K60" s="36">
        <f t="shared" si="20"/>
        <v>17411068.830000002</v>
      </c>
      <c r="L60" s="36">
        <f t="shared" si="20"/>
        <v>8153814.770000001</v>
      </c>
      <c r="M60" s="36">
        <f t="shared" si="20"/>
        <v>4397269.81</v>
      </c>
      <c r="N60" s="29">
        <f>SUM(N61:N74)</f>
        <v>175069642.46</v>
      </c>
    </row>
    <row r="61" spans="1:15" ht="18.75" customHeight="1">
      <c r="A61" s="17" t="s">
        <v>72</v>
      </c>
      <c r="B61" s="36">
        <v>4655816.819999998</v>
      </c>
      <c r="C61" s="36">
        <v>4578886.83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9234703.649999999</v>
      </c>
      <c r="O61"/>
    </row>
    <row r="62" spans="1:15" ht="18.75" customHeight="1">
      <c r="A62" s="17" t="s">
        <v>73</v>
      </c>
      <c r="B62" s="36">
        <v>18591044.849999998</v>
      </c>
      <c r="C62" s="36">
        <v>11078801.419999998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1" ref="N62:N73">SUM(B62:M62)</f>
        <v>29669846.269999996</v>
      </c>
      <c r="O62"/>
    </row>
    <row r="63" spans="1:16" ht="18.75" customHeight="1">
      <c r="A63" s="17" t="s">
        <v>74</v>
      </c>
      <c r="B63" s="35">
        <v>0</v>
      </c>
      <c r="C63" s="35">
        <v>0</v>
      </c>
      <c r="D63" s="26">
        <v>15838115.97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1"/>
        <v>15838115.97</v>
      </c>
      <c r="P63"/>
    </row>
    <row r="64" spans="1:17" ht="18.75" customHeight="1">
      <c r="A64" s="17" t="s">
        <v>75</v>
      </c>
      <c r="B64" s="35">
        <v>0</v>
      </c>
      <c r="C64" s="35">
        <v>0</v>
      </c>
      <c r="D64" s="35">
        <v>0</v>
      </c>
      <c r="E64" s="26">
        <v>3918649.05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1"/>
        <v>3918649.05</v>
      </c>
      <c r="Q64"/>
    </row>
    <row r="65" spans="1:18" ht="18.75" customHeight="1">
      <c r="A65" s="17" t="s">
        <v>76</v>
      </c>
      <c r="B65" s="35">
        <v>0</v>
      </c>
      <c r="C65" s="35">
        <v>0</v>
      </c>
      <c r="D65" s="35">
        <v>0</v>
      </c>
      <c r="E65" s="35">
        <v>0</v>
      </c>
      <c r="F65" s="26">
        <v>15298438.979999999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1"/>
        <v>15298438.979999999</v>
      </c>
      <c r="R65"/>
    </row>
    <row r="66" spans="1:19" ht="18.75" customHeight="1">
      <c r="A66" s="17" t="s">
        <v>77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18515835.19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1"/>
        <v>18515835.19</v>
      </c>
      <c r="S66"/>
    </row>
    <row r="67" spans="1:20" ht="18.75" customHeight="1">
      <c r="A67" s="17" t="s">
        <v>78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15304029.530000003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1"/>
        <v>15304029.530000003</v>
      </c>
      <c r="T67"/>
    </row>
    <row r="68" spans="1:20" ht="18.75" customHeight="1">
      <c r="A68" s="17" t="s">
        <v>79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4430901.44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1"/>
        <v>4430901.44</v>
      </c>
      <c r="T68"/>
    </row>
    <row r="69" spans="1:21" ht="18.75" customHeight="1">
      <c r="A69" s="17" t="s">
        <v>80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18383053.51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1"/>
        <v>18383053.51</v>
      </c>
      <c r="U69"/>
    </row>
    <row r="70" spans="1:22" ht="18.75" customHeight="1">
      <c r="A70" s="17" t="s">
        <v>81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14513915.459999999</v>
      </c>
      <c r="K70" s="35">
        <v>0</v>
      </c>
      <c r="L70" s="35">
        <v>0</v>
      </c>
      <c r="M70" s="35">
        <v>0</v>
      </c>
      <c r="N70" s="29">
        <f t="shared" si="21"/>
        <v>14513915.459999999</v>
      </c>
      <c r="V70"/>
    </row>
    <row r="71" spans="1:23" ht="18.75" customHeight="1">
      <c r="A71" s="17" t="s">
        <v>82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17411068.830000002</v>
      </c>
      <c r="L71" s="35">
        <v>0</v>
      </c>
      <c r="M71" s="58">
        <v>0</v>
      </c>
      <c r="N71" s="26">
        <f t="shared" si="21"/>
        <v>17411068.830000002</v>
      </c>
      <c r="W71"/>
    </row>
    <row r="72" spans="1:24" ht="18.75" customHeight="1">
      <c r="A72" s="17" t="s">
        <v>83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8153814.770000001</v>
      </c>
      <c r="M72" s="35">
        <v>0</v>
      </c>
      <c r="N72" s="29">
        <f t="shared" si="21"/>
        <v>8153814.770000001</v>
      </c>
      <c r="X72"/>
    </row>
    <row r="73" spans="1:25" ht="18.75" customHeight="1">
      <c r="A73" s="17" t="s">
        <v>84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4397269.81</v>
      </c>
      <c r="N73" s="26">
        <f t="shared" si="21"/>
        <v>4397269.81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3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100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85</v>
      </c>
      <c r="B78" s="41">
        <v>2.0954425058967514</v>
      </c>
      <c r="C78" s="41">
        <v>2.0740094498532127</v>
      </c>
      <c r="D78" s="41">
        <v>0</v>
      </c>
      <c r="E78" s="41">
        <v>0</v>
      </c>
      <c r="F78" s="35">
        <v>0</v>
      </c>
      <c r="G78" s="35">
        <v>0</v>
      </c>
      <c r="H78" s="41">
        <v>0</v>
      </c>
      <c r="I78" s="41">
        <v>0</v>
      </c>
      <c r="J78" s="41">
        <v>0</v>
      </c>
      <c r="K78" s="35">
        <v>0</v>
      </c>
      <c r="L78" s="41">
        <v>0</v>
      </c>
      <c r="M78" s="41">
        <v>0</v>
      </c>
      <c r="N78" s="29"/>
      <c r="O78"/>
    </row>
    <row r="79" spans="1:15" ht="18.75" customHeight="1">
      <c r="A79" s="17" t="s">
        <v>86</v>
      </c>
      <c r="B79" s="41">
        <v>1.8328016304808408</v>
      </c>
      <c r="C79" s="41">
        <v>1.7289174153368854</v>
      </c>
      <c r="D79" s="41">
        <v>0</v>
      </c>
      <c r="E79" s="41">
        <v>0</v>
      </c>
      <c r="F79" s="35">
        <v>0</v>
      </c>
      <c r="G79" s="35">
        <v>0</v>
      </c>
      <c r="H79" s="41">
        <v>0</v>
      </c>
      <c r="I79" s="41">
        <v>0</v>
      </c>
      <c r="J79" s="41">
        <v>0</v>
      </c>
      <c r="K79" s="35">
        <v>0</v>
      </c>
      <c r="L79" s="41">
        <v>0</v>
      </c>
      <c r="M79" s="41">
        <v>0</v>
      </c>
      <c r="N79" s="29"/>
      <c r="O79"/>
    </row>
    <row r="80" spans="1:16" ht="18.75" customHeight="1">
      <c r="A80" s="17" t="s">
        <v>87</v>
      </c>
      <c r="B80" s="41">
        <v>0</v>
      </c>
      <c r="C80" s="41">
        <v>0</v>
      </c>
      <c r="D80" s="22">
        <f>(D$37+D$38+D$39)/D$7</f>
        <v>1.6820878940346293</v>
      </c>
      <c r="E80" s="41">
        <v>0</v>
      </c>
      <c r="F80" s="35">
        <v>0</v>
      </c>
      <c r="G80" s="35">
        <v>0</v>
      </c>
      <c r="H80" s="41">
        <v>0</v>
      </c>
      <c r="I80" s="41">
        <v>0</v>
      </c>
      <c r="J80" s="41">
        <v>0</v>
      </c>
      <c r="K80" s="35">
        <v>0</v>
      </c>
      <c r="L80" s="41">
        <v>0</v>
      </c>
      <c r="M80" s="41">
        <v>0</v>
      </c>
      <c r="N80" s="26"/>
      <c r="P80"/>
    </row>
    <row r="81" spans="1:17" ht="18.75" customHeight="1">
      <c r="A81" s="17" t="s">
        <v>88</v>
      </c>
      <c r="B81" s="41">
        <v>0</v>
      </c>
      <c r="C81" s="41">
        <v>0</v>
      </c>
      <c r="D81" s="41">
        <v>0</v>
      </c>
      <c r="E81" s="22">
        <f>(E$37+E$38+E$39)/E$7</f>
        <v>2.3394920953172433</v>
      </c>
      <c r="F81" s="35">
        <v>0</v>
      </c>
      <c r="G81" s="35">
        <v>0</v>
      </c>
      <c r="H81" s="41">
        <v>0</v>
      </c>
      <c r="I81" s="41">
        <v>0</v>
      </c>
      <c r="J81" s="41">
        <v>0</v>
      </c>
      <c r="K81" s="35">
        <v>0</v>
      </c>
      <c r="L81" s="41">
        <v>0</v>
      </c>
      <c r="M81" s="41">
        <v>0</v>
      </c>
      <c r="N81" s="29"/>
      <c r="Q81"/>
    </row>
    <row r="82" spans="1:18" ht="18.75" customHeight="1">
      <c r="A82" s="17" t="s">
        <v>89</v>
      </c>
      <c r="B82" s="41">
        <v>0</v>
      </c>
      <c r="C82" s="41">
        <v>0</v>
      </c>
      <c r="D82" s="41">
        <v>0</v>
      </c>
      <c r="E82" s="41">
        <v>0</v>
      </c>
      <c r="F82" s="41">
        <f>(F$37+F$38+F$39)/F$7</f>
        <v>1.9633719006658616</v>
      </c>
      <c r="G82" s="35">
        <v>0</v>
      </c>
      <c r="H82" s="41">
        <v>0</v>
      </c>
      <c r="I82" s="41">
        <v>0</v>
      </c>
      <c r="J82" s="41">
        <v>0</v>
      </c>
      <c r="K82" s="35">
        <v>0</v>
      </c>
      <c r="L82" s="41">
        <v>0</v>
      </c>
      <c r="M82" s="41">
        <v>0</v>
      </c>
      <c r="N82" s="26"/>
      <c r="R82"/>
    </row>
    <row r="83" spans="1:19" ht="18.75" customHeight="1">
      <c r="A83" s="17" t="s">
        <v>90</v>
      </c>
      <c r="B83" s="41">
        <v>0</v>
      </c>
      <c r="C83" s="41">
        <v>0</v>
      </c>
      <c r="D83" s="41">
        <v>0</v>
      </c>
      <c r="E83" s="41">
        <v>0</v>
      </c>
      <c r="F83" s="35">
        <v>0</v>
      </c>
      <c r="G83" s="41">
        <f>(G$37+G$38+G$39)/G$7</f>
        <v>1.5553507534931947</v>
      </c>
      <c r="H83" s="41">
        <v>0</v>
      </c>
      <c r="I83" s="41">
        <v>0</v>
      </c>
      <c r="J83" s="41">
        <v>0</v>
      </c>
      <c r="K83" s="35">
        <v>0</v>
      </c>
      <c r="L83" s="41">
        <v>0</v>
      </c>
      <c r="M83" s="41">
        <v>0</v>
      </c>
      <c r="N83" s="29"/>
      <c r="S83"/>
    </row>
    <row r="84" spans="1:20" ht="18.75" customHeight="1">
      <c r="A84" s="17" t="s">
        <v>91</v>
      </c>
      <c r="B84" s="41">
        <v>0</v>
      </c>
      <c r="C84" s="41">
        <v>0</v>
      </c>
      <c r="D84" s="41">
        <v>0</v>
      </c>
      <c r="E84" s="41">
        <v>0</v>
      </c>
      <c r="F84" s="35">
        <v>0</v>
      </c>
      <c r="G84" s="35">
        <v>0</v>
      </c>
      <c r="H84" s="41">
        <v>1.832373506522865</v>
      </c>
      <c r="I84" s="41">
        <v>0</v>
      </c>
      <c r="J84" s="41">
        <v>0</v>
      </c>
      <c r="K84" s="35">
        <v>0</v>
      </c>
      <c r="L84" s="41">
        <v>0</v>
      </c>
      <c r="M84" s="41">
        <v>0</v>
      </c>
      <c r="N84" s="29"/>
      <c r="T84"/>
    </row>
    <row r="85" spans="1:20" ht="18.75" customHeight="1">
      <c r="A85" s="17" t="s">
        <v>92</v>
      </c>
      <c r="B85" s="41">
        <v>0</v>
      </c>
      <c r="C85" s="41">
        <v>0</v>
      </c>
      <c r="D85" s="41">
        <v>0</v>
      </c>
      <c r="E85" s="41">
        <v>0</v>
      </c>
      <c r="F85" s="35">
        <v>0</v>
      </c>
      <c r="G85" s="35">
        <v>0</v>
      </c>
      <c r="H85" s="41">
        <v>1.7908709108361665</v>
      </c>
      <c r="I85" s="41">
        <v>0</v>
      </c>
      <c r="J85" s="41">
        <v>0</v>
      </c>
      <c r="K85" s="35">
        <v>0</v>
      </c>
      <c r="L85" s="41">
        <v>0</v>
      </c>
      <c r="M85" s="41">
        <v>0</v>
      </c>
      <c r="N85" s="29"/>
      <c r="T85"/>
    </row>
    <row r="86" spans="1:21" ht="18.75" customHeight="1">
      <c r="A86" s="17" t="s">
        <v>93</v>
      </c>
      <c r="B86" s="41">
        <v>0</v>
      </c>
      <c r="C86" s="41">
        <v>0</v>
      </c>
      <c r="D86" s="41">
        <v>0</v>
      </c>
      <c r="E86" s="41">
        <v>0</v>
      </c>
      <c r="F86" s="35">
        <v>0</v>
      </c>
      <c r="G86" s="35">
        <v>0</v>
      </c>
      <c r="H86" s="41">
        <v>0</v>
      </c>
      <c r="I86" s="41">
        <f>(I$37+I$38+I$39)/I$7</f>
        <v>1.7785954886262276</v>
      </c>
      <c r="J86" s="41">
        <v>0</v>
      </c>
      <c r="K86" s="35">
        <v>0</v>
      </c>
      <c r="L86" s="41">
        <v>0</v>
      </c>
      <c r="M86" s="41">
        <v>0</v>
      </c>
      <c r="N86" s="26"/>
      <c r="U86"/>
    </row>
    <row r="87" spans="1:22" ht="18.75" customHeight="1">
      <c r="A87" s="17" t="s">
        <v>94</v>
      </c>
      <c r="B87" s="41">
        <v>0</v>
      </c>
      <c r="C87" s="41">
        <v>0</v>
      </c>
      <c r="D87" s="41">
        <v>0</v>
      </c>
      <c r="E87" s="41">
        <v>0</v>
      </c>
      <c r="F87" s="35">
        <v>0</v>
      </c>
      <c r="G87" s="35">
        <v>0</v>
      </c>
      <c r="H87" s="41">
        <v>0</v>
      </c>
      <c r="I87" s="41">
        <v>0</v>
      </c>
      <c r="J87" s="41">
        <f>(J$37+J$38+J$39)/J$7</f>
        <v>2.0031563838588125</v>
      </c>
      <c r="K87" s="35">
        <v>0</v>
      </c>
      <c r="L87" s="41">
        <v>0</v>
      </c>
      <c r="M87" s="41">
        <v>0</v>
      </c>
      <c r="N87" s="29"/>
      <c r="V87"/>
    </row>
    <row r="88" spans="1:23" ht="18.75" customHeight="1">
      <c r="A88" s="17" t="s">
        <v>95</v>
      </c>
      <c r="B88" s="41">
        <v>0</v>
      </c>
      <c r="C88" s="41">
        <v>0</v>
      </c>
      <c r="D88" s="41">
        <v>0</v>
      </c>
      <c r="E88" s="41">
        <v>0</v>
      </c>
      <c r="F88" s="35">
        <v>0</v>
      </c>
      <c r="G88" s="35">
        <v>0</v>
      </c>
      <c r="H88" s="41">
        <v>0</v>
      </c>
      <c r="I88" s="41">
        <v>0</v>
      </c>
      <c r="J88" s="41">
        <v>0</v>
      </c>
      <c r="K88" s="22">
        <f>(K$37+K$38+K$39)/K$7</f>
        <v>1.9156415934155195</v>
      </c>
      <c r="L88" s="41">
        <v>0</v>
      </c>
      <c r="M88" s="41">
        <v>0</v>
      </c>
      <c r="N88" s="26"/>
      <c r="W88"/>
    </row>
    <row r="89" spans="1:24" ht="18.75" customHeight="1">
      <c r="A89" s="17" t="s">
        <v>96</v>
      </c>
      <c r="B89" s="41">
        <v>0</v>
      </c>
      <c r="C89" s="41">
        <v>0</v>
      </c>
      <c r="D89" s="41">
        <v>0</v>
      </c>
      <c r="E89" s="41">
        <v>0</v>
      </c>
      <c r="F89" s="35">
        <v>0</v>
      </c>
      <c r="G89" s="35">
        <v>0</v>
      </c>
      <c r="H89" s="41">
        <v>0</v>
      </c>
      <c r="I89" s="41">
        <v>0</v>
      </c>
      <c r="J89" s="41">
        <v>0</v>
      </c>
      <c r="K89" s="41">
        <v>0</v>
      </c>
      <c r="L89" s="41">
        <f>(L$37+L$38+L$39)/L$7</f>
        <v>2.275296562054675</v>
      </c>
      <c r="M89" s="41">
        <v>0</v>
      </c>
      <c r="N89" s="59"/>
      <c r="X89"/>
    </row>
    <row r="90" spans="1:25" ht="18.75" customHeight="1">
      <c r="A90" s="34" t="s">
        <v>97</v>
      </c>
      <c r="B90" s="42">
        <v>0</v>
      </c>
      <c r="C90" s="42">
        <v>0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6">
        <f>(M$37+M$38+M$39)/M$7</f>
        <v>2.2282215257285856</v>
      </c>
      <c r="N90" s="47"/>
      <c r="Y90"/>
    </row>
    <row r="91" spans="1:13" ht="119.25" customHeight="1">
      <c r="A91" s="70" t="s">
        <v>102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</row>
    <row r="94" ht="14.25">
      <c r="B94" s="40"/>
    </row>
  </sheetData>
  <sheetProtection/>
  <mergeCells count="7">
    <mergeCell ref="A91:M91"/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2016-06-07T18:53:44Z</dcterms:modified>
  <cp:category/>
  <cp:version/>
  <cp:contentType/>
  <cp:contentStatus/>
</cp:coreProperties>
</file>