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<sst xmlns="http://schemas.openxmlformats.org/spreadsheetml/2006/main" count="105" uniqueCount="103">
  <si>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</si>
  <si>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</si>
  <si>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</si>
  <si>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</si>
  <si>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</si>
  <si>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</si>
  <si>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</si>
  <si>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</si>
  <si>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</si>
  <si>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</si>
  <si>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</si>
  <si>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</si>
  <si>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</si>
  <si>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</si>
  <si>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</si>
  <si>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</si>
  <si>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</si>
  <si>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</si>
  <si>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</si>
  <si>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</si>
  <si>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</si>
  <si>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</si>
  <si>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</si>
  <si>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</si>
  <si>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</si>
  <si>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</si>
  <si>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</si>
  <si>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</si>
  <si>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</si>
  <si>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</si>
  <si>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</si>
  <si>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</si>
  <si>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</si>
  <si>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</si>
  <si>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</si>
  <si>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</si>
  <si>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</si>
  <si>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</si>
  <si>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</si>
  <si>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</si>
  <si>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</si>
  <si>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</si>
  <si>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</si>
  <si>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</si>
  <si>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</si>
  <si>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</si>
  <si>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</si>
  <si>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</si>
  <si>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</si>
  <si>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</si>
  <si>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</si>
  <si>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</si>
  <si>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</si>
  <si>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</si>
  <si>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</si>
  <si>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</si>
  <si>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</si>
  <si>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</si>
  <si>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</si>
  <si>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</si>
  <si>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</si>
  <si>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</si>
  <si>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</si>
  <si>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</si>
  <si>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</si>
  <si>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</si>
  <si>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</si>
  <si>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</si>
  <si>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</si>
  <si>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</si>
  <si>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</si>
  <si>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</si>
  <si>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</si>
  <si>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</si>
  <si>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</si>
  <si>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</si>
  <si>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</si>
  <si>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</si>
  <si>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</si>
  <si>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</si>
  <si>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</si>
  <si>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</si>
  <si>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</si>
  <si>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</si>
  <si>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</si>
  <si>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</si>
  <si>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</si>
  <si>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</si>
  <si>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</si>
  <si>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</si>
  <si>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</si>
  <si>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</si>
  <si>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</si>
  <si>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</si>
  <si>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</si>
  <si>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</si>
  <si>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</si>
  <si>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</si>
  <si>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</si>
  <si>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</si>
  <si>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</si>
  <si>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</si>
  <si>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28/05/16 - VENCIMENTO 03/06/16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</si>
</sst>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  <numFmt numFmtId="186" formatCode="_(* #,##0.000_);_(* \(#,##0.00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173" fontId="0" fillId="0" borderId="0" xfId="52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2.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331659</v>
      </c>
      <c r="C7" s="10">
        <f>C8+C20+C24</f>
        <v>226336</v>
      </c>
      <c r="D7" s="10">
        <f>D8+D20+D24</f>
        <v>262947</v>
      </c>
      <c r="E7" s="10">
        <f>E8+E20+E24</f>
        <v>48625</v>
      </c>
      <c r="F7" s="10">
        <f aca="true" t="shared" si="0" ref="F7:M7">F8+F20+F24</f>
        <v>191337</v>
      </c>
      <c r="G7" s="10">
        <f t="shared" si="0"/>
        <v>315351</v>
      </c>
      <c r="H7" s="10">
        <f t="shared" si="0"/>
        <v>293123</v>
      </c>
      <c r="I7" s="10">
        <f t="shared" si="0"/>
        <v>267961</v>
      </c>
      <c r="J7" s="10">
        <f t="shared" si="0"/>
        <v>204569</v>
      </c>
      <c r="K7" s="10">
        <f t="shared" si="0"/>
        <v>252888</v>
      </c>
      <c r="L7" s="10">
        <f t="shared" si="0"/>
        <v>90286</v>
      </c>
      <c r="M7" s="10">
        <f t="shared" si="0"/>
        <v>49148</v>
      </c>
      <c r="N7" s="10">
        <f>+N8+N20+N24</f>
        <v>2534230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149531</v>
      </c>
      <c r="C8" s="12">
        <f>+C9+C12+C16</f>
        <v>109214</v>
      </c>
      <c r="D8" s="12">
        <f>+D9+D12+D16</f>
        <v>136666</v>
      </c>
      <c r="E8" s="12">
        <f>+E9+E12+E16</f>
        <v>23189</v>
      </c>
      <c r="F8" s="12">
        <f aca="true" t="shared" si="1" ref="F8:M8">+F9+F12+F16</f>
        <v>91154</v>
      </c>
      <c r="G8" s="12">
        <f t="shared" si="1"/>
        <v>154822</v>
      </c>
      <c r="H8" s="12">
        <f t="shared" si="1"/>
        <v>144025</v>
      </c>
      <c r="I8" s="12">
        <f t="shared" si="1"/>
        <v>130003</v>
      </c>
      <c r="J8" s="12">
        <f t="shared" si="1"/>
        <v>102749</v>
      </c>
      <c r="K8" s="12">
        <f t="shared" si="1"/>
        <v>121831</v>
      </c>
      <c r="L8" s="12">
        <f t="shared" si="1"/>
        <v>48253</v>
      </c>
      <c r="M8" s="12">
        <f t="shared" si="1"/>
        <v>27927</v>
      </c>
      <c r="N8" s="12">
        <f>SUM(B8:M8)</f>
        <v>1239364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17312</v>
      </c>
      <c r="C9" s="14">
        <v>16744</v>
      </c>
      <c r="D9" s="14">
        <v>13059</v>
      </c>
      <c r="E9" s="14">
        <v>2144</v>
      </c>
      <c r="F9" s="14">
        <v>9380</v>
      </c>
      <c r="G9" s="14">
        <v>19326</v>
      </c>
      <c r="H9" s="14">
        <v>22484</v>
      </c>
      <c r="I9" s="14">
        <v>10521</v>
      </c>
      <c r="J9" s="14">
        <v>14285</v>
      </c>
      <c r="K9" s="14">
        <v>11837</v>
      </c>
      <c r="L9" s="14">
        <v>6627</v>
      </c>
      <c r="M9" s="14">
        <v>4016</v>
      </c>
      <c r="N9" s="12">
        <f aca="true" t="shared" si="2" ref="N9:N19">SUM(B9:M9)</f>
        <v>147735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17312</v>
      </c>
      <c r="C10" s="14">
        <f>+C9-C11</f>
        <v>16744</v>
      </c>
      <c r="D10" s="14">
        <f>+D9-D11</f>
        <v>13059</v>
      </c>
      <c r="E10" s="14">
        <f>+E9-E11</f>
        <v>2144</v>
      </c>
      <c r="F10" s="14">
        <f aca="true" t="shared" si="3" ref="F10:M10">+F9-F11</f>
        <v>9380</v>
      </c>
      <c r="G10" s="14">
        <f t="shared" si="3"/>
        <v>19326</v>
      </c>
      <c r="H10" s="14">
        <f t="shared" si="3"/>
        <v>22484</v>
      </c>
      <c r="I10" s="14">
        <f t="shared" si="3"/>
        <v>10521</v>
      </c>
      <c r="J10" s="14">
        <f t="shared" si="3"/>
        <v>14285</v>
      </c>
      <c r="K10" s="14">
        <f t="shared" si="3"/>
        <v>11837</v>
      </c>
      <c r="L10" s="14">
        <f t="shared" si="3"/>
        <v>6627</v>
      </c>
      <c r="M10" s="14">
        <f t="shared" si="3"/>
        <v>4016</v>
      </c>
      <c r="N10" s="12">
        <f t="shared" si="2"/>
        <v>147735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115269</v>
      </c>
      <c r="C12" s="14">
        <f>C13+C14+C15</f>
        <v>82008</v>
      </c>
      <c r="D12" s="14">
        <f>D13+D14+D15</f>
        <v>109879</v>
      </c>
      <c r="E12" s="14">
        <f>E13+E14+E15</f>
        <v>18614</v>
      </c>
      <c r="F12" s="14">
        <f aca="true" t="shared" si="4" ref="F12:M12">F13+F14+F15</f>
        <v>71843</v>
      </c>
      <c r="G12" s="14">
        <f t="shared" si="4"/>
        <v>118571</v>
      </c>
      <c r="H12" s="14">
        <f t="shared" si="4"/>
        <v>106855</v>
      </c>
      <c r="I12" s="14">
        <f t="shared" si="4"/>
        <v>104721</v>
      </c>
      <c r="J12" s="14">
        <f t="shared" si="4"/>
        <v>77616</v>
      </c>
      <c r="K12" s="14">
        <f t="shared" si="4"/>
        <v>95437</v>
      </c>
      <c r="L12" s="14">
        <f t="shared" si="4"/>
        <v>37143</v>
      </c>
      <c r="M12" s="14">
        <f t="shared" si="4"/>
        <v>21844</v>
      </c>
      <c r="N12" s="12">
        <f t="shared" si="2"/>
        <v>959800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58084</v>
      </c>
      <c r="C13" s="14">
        <v>43373</v>
      </c>
      <c r="D13" s="14">
        <v>55122</v>
      </c>
      <c r="E13" s="14">
        <v>9607</v>
      </c>
      <c r="F13" s="14">
        <v>36517</v>
      </c>
      <c r="G13" s="14">
        <v>61043</v>
      </c>
      <c r="H13" s="14">
        <v>57538</v>
      </c>
      <c r="I13" s="14">
        <v>54168</v>
      </c>
      <c r="J13" s="14">
        <v>38652</v>
      </c>
      <c r="K13" s="14">
        <v>46349</v>
      </c>
      <c r="L13" s="14">
        <v>17876</v>
      </c>
      <c r="M13" s="14">
        <v>10302</v>
      </c>
      <c r="N13" s="12">
        <f t="shared" si="2"/>
        <v>488631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55259</v>
      </c>
      <c r="C14" s="14">
        <v>36541</v>
      </c>
      <c r="D14" s="14">
        <v>53296</v>
      </c>
      <c r="E14" s="14">
        <v>8640</v>
      </c>
      <c r="F14" s="14">
        <v>33986</v>
      </c>
      <c r="G14" s="14">
        <v>54383</v>
      </c>
      <c r="H14" s="14">
        <v>47201</v>
      </c>
      <c r="I14" s="14">
        <v>49195</v>
      </c>
      <c r="J14" s="14">
        <v>37488</v>
      </c>
      <c r="K14" s="14">
        <v>47666</v>
      </c>
      <c r="L14" s="14">
        <v>18679</v>
      </c>
      <c r="M14" s="14">
        <v>11275</v>
      </c>
      <c r="N14" s="12">
        <f t="shared" si="2"/>
        <v>453609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1926</v>
      </c>
      <c r="C15" s="14">
        <v>2094</v>
      </c>
      <c r="D15" s="14">
        <v>1461</v>
      </c>
      <c r="E15" s="14">
        <v>367</v>
      </c>
      <c r="F15" s="14">
        <v>1340</v>
      </c>
      <c r="G15" s="14">
        <v>3145</v>
      </c>
      <c r="H15" s="14">
        <v>2116</v>
      </c>
      <c r="I15" s="14">
        <v>1358</v>
      </c>
      <c r="J15" s="14">
        <v>1476</v>
      </c>
      <c r="K15" s="14">
        <v>1422</v>
      </c>
      <c r="L15" s="14">
        <v>588</v>
      </c>
      <c r="M15" s="14">
        <v>267</v>
      </c>
      <c r="N15" s="12">
        <f t="shared" si="2"/>
        <v>17560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16950</v>
      </c>
      <c r="C16" s="14">
        <f>C17+C18+C19</f>
        <v>10462</v>
      </c>
      <c r="D16" s="14">
        <f>D17+D18+D19</f>
        <v>13728</v>
      </c>
      <c r="E16" s="14">
        <f>E17+E18+E19</f>
        <v>2431</v>
      </c>
      <c r="F16" s="14">
        <f aca="true" t="shared" si="5" ref="F16:M16">F17+F18+F19</f>
        <v>9931</v>
      </c>
      <c r="G16" s="14">
        <f t="shared" si="5"/>
        <v>16925</v>
      </c>
      <c r="H16" s="14">
        <f t="shared" si="5"/>
        <v>14686</v>
      </c>
      <c r="I16" s="14">
        <f t="shared" si="5"/>
        <v>14761</v>
      </c>
      <c r="J16" s="14">
        <f t="shared" si="5"/>
        <v>10848</v>
      </c>
      <c r="K16" s="14">
        <f t="shared" si="5"/>
        <v>14557</v>
      </c>
      <c r="L16" s="14">
        <f t="shared" si="5"/>
        <v>4483</v>
      </c>
      <c r="M16" s="14">
        <f t="shared" si="5"/>
        <v>2067</v>
      </c>
      <c r="N16" s="12">
        <f t="shared" si="2"/>
        <v>131829</v>
      </c>
    </row>
    <row r="17" spans="1:25" ht="18.75" customHeight="1">
      <c r="A17" s="15" t="s">
        <v>16</v>
      </c>
      <c r="B17" s="14">
        <v>10757</v>
      </c>
      <c r="C17" s="14">
        <v>7188</v>
      </c>
      <c r="D17" s="14">
        <v>7773</v>
      </c>
      <c r="E17" s="14">
        <v>1545</v>
      </c>
      <c r="F17" s="14">
        <v>6328</v>
      </c>
      <c r="G17" s="14">
        <v>10708</v>
      </c>
      <c r="H17" s="14">
        <v>9397</v>
      </c>
      <c r="I17" s="14">
        <v>9310</v>
      </c>
      <c r="J17" s="14">
        <v>6653</v>
      </c>
      <c r="K17" s="14">
        <v>8808</v>
      </c>
      <c r="L17" s="14">
        <v>2566</v>
      </c>
      <c r="M17" s="14">
        <v>1203</v>
      </c>
      <c r="N17" s="12">
        <f t="shared" si="2"/>
        <v>82236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5489</v>
      </c>
      <c r="C18" s="14">
        <v>2643</v>
      </c>
      <c r="D18" s="14">
        <v>5457</v>
      </c>
      <c r="E18" s="14">
        <v>786</v>
      </c>
      <c r="F18" s="14">
        <v>3120</v>
      </c>
      <c r="G18" s="14">
        <v>5241</v>
      </c>
      <c r="H18" s="14">
        <v>4601</v>
      </c>
      <c r="I18" s="14">
        <v>5075</v>
      </c>
      <c r="J18" s="14">
        <v>3765</v>
      </c>
      <c r="K18" s="14">
        <v>5347</v>
      </c>
      <c r="L18" s="14">
        <v>1753</v>
      </c>
      <c r="M18" s="14">
        <v>800</v>
      </c>
      <c r="N18" s="12">
        <f t="shared" si="2"/>
        <v>44077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704</v>
      </c>
      <c r="C19" s="14">
        <v>631</v>
      </c>
      <c r="D19" s="14">
        <v>498</v>
      </c>
      <c r="E19" s="14">
        <v>100</v>
      </c>
      <c r="F19" s="14">
        <v>483</v>
      </c>
      <c r="G19" s="14">
        <v>976</v>
      </c>
      <c r="H19" s="14">
        <v>688</v>
      </c>
      <c r="I19" s="14">
        <v>376</v>
      </c>
      <c r="J19" s="14">
        <v>430</v>
      </c>
      <c r="K19" s="14">
        <v>402</v>
      </c>
      <c r="L19" s="14">
        <v>164</v>
      </c>
      <c r="M19" s="14">
        <v>64</v>
      </c>
      <c r="N19" s="12">
        <f t="shared" si="2"/>
        <v>5516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80812</v>
      </c>
      <c r="C20" s="18">
        <f>C21+C22+C23</f>
        <v>48223</v>
      </c>
      <c r="D20" s="18">
        <f>D21+D22+D23</f>
        <v>53593</v>
      </c>
      <c r="E20" s="18">
        <f>E21+E22+E23</f>
        <v>10085</v>
      </c>
      <c r="F20" s="18">
        <f aca="true" t="shared" si="6" ref="F20:M20">F21+F22+F23</f>
        <v>40173</v>
      </c>
      <c r="G20" s="18">
        <f t="shared" si="6"/>
        <v>64295</v>
      </c>
      <c r="H20" s="18">
        <f t="shared" si="6"/>
        <v>67005</v>
      </c>
      <c r="I20" s="18">
        <f t="shared" si="6"/>
        <v>67566</v>
      </c>
      <c r="J20" s="18">
        <f t="shared" si="6"/>
        <v>45159</v>
      </c>
      <c r="K20" s="18">
        <f t="shared" si="6"/>
        <v>70890</v>
      </c>
      <c r="L20" s="18">
        <f t="shared" si="6"/>
        <v>23639</v>
      </c>
      <c r="M20" s="18">
        <f t="shared" si="6"/>
        <v>12371</v>
      </c>
      <c r="N20" s="12">
        <f aca="true" t="shared" si="7" ref="N20:N26">SUM(B20:M20)</f>
        <v>583811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43791</v>
      </c>
      <c r="C21" s="14">
        <v>28624</v>
      </c>
      <c r="D21" s="14">
        <v>28914</v>
      </c>
      <c r="E21" s="14">
        <v>5625</v>
      </c>
      <c r="F21" s="14">
        <v>22254</v>
      </c>
      <c r="G21" s="14">
        <v>36091</v>
      </c>
      <c r="H21" s="14">
        <v>39810</v>
      </c>
      <c r="I21" s="14">
        <v>37501</v>
      </c>
      <c r="J21" s="14">
        <v>24737</v>
      </c>
      <c r="K21" s="14">
        <v>36711</v>
      </c>
      <c r="L21" s="14">
        <v>12350</v>
      </c>
      <c r="M21" s="14">
        <v>6491</v>
      </c>
      <c r="N21" s="12">
        <f t="shared" si="7"/>
        <v>322899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35958</v>
      </c>
      <c r="C22" s="14">
        <v>18759</v>
      </c>
      <c r="D22" s="14">
        <v>24067</v>
      </c>
      <c r="E22" s="14">
        <v>4306</v>
      </c>
      <c r="F22" s="14">
        <v>17336</v>
      </c>
      <c r="G22" s="14">
        <v>26974</v>
      </c>
      <c r="H22" s="14">
        <v>26316</v>
      </c>
      <c r="I22" s="14">
        <v>29380</v>
      </c>
      <c r="J22" s="14">
        <v>19746</v>
      </c>
      <c r="K22" s="14">
        <v>33408</v>
      </c>
      <c r="L22" s="14">
        <v>10972</v>
      </c>
      <c r="M22" s="14">
        <v>5762</v>
      </c>
      <c r="N22" s="12">
        <f t="shared" si="7"/>
        <v>252984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1063</v>
      </c>
      <c r="C23" s="14">
        <v>840</v>
      </c>
      <c r="D23" s="14">
        <v>612</v>
      </c>
      <c r="E23" s="14">
        <v>154</v>
      </c>
      <c r="F23" s="14">
        <v>583</v>
      </c>
      <c r="G23" s="14">
        <v>1230</v>
      </c>
      <c r="H23" s="14">
        <v>879</v>
      </c>
      <c r="I23" s="14">
        <v>685</v>
      </c>
      <c r="J23" s="14">
        <v>676</v>
      </c>
      <c r="K23" s="14">
        <v>771</v>
      </c>
      <c r="L23" s="14">
        <v>317</v>
      </c>
      <c r="M23" s="14">
        <v>118</v>
      </c>
      <c r="N23" s="12">
        <f t="shared" si="7"/>
        <v>7928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101316</v>
      </c>
      <c r="C24" s="14">
        <f>C25+C26</f>
        <v>68899</v>
      </c>
      <c r="D24" s="14">
        <f>D25+D26</f>
        <v>72688</v>
      </c>
      <c r="E24" s="14">
        <f>E25+E26</f>
        <v>15351</v>
      </c>
      <c r="F24" s="14">
        <f aca="true" t="shared" si="8" ref="F24:M24">F25+F26</f>
        <v>60010</v>
      </c>
      <c r="G24" s="14">
        <f t="shared" si="8"/>
        <v>96234</v>
      </c>
      <c r="H24" s="14">
        <f t="shared" si="8"/>
        <v>82093</v>
      </c>
      <c r="I24" s="14">
        <f t="shared" si="8"/>
        <v>70392</v>
      </c>
      <c r="J24" s="14">
        <f t="shared" si="8"/>
        <v>56661</v>
      </c>
      <c r="K24" s="14">
        <f t="shared" si="8"/>
        <v>60167</v>
      </c>
      <c r="L24" s="14">
        <f t="shared" si="8"/>
        <v>18394</v>
      </c>
      <c r="M24" s="14">
        <f t="shared" si="8"/>
        <v>8850</v>
      </c>
      <c r="N24" s="12">
        <f t="shared" si="7"/>
        <v>711055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51869</v>
      </c>
      <c r="C25" s="14">
        <v>38722</v>
      </c>
      <c r="D25" s="14">
        <v>40602</v>
      </c>
      <c r="E25" s="14">
        <v>9262</v>
      </c>
      <c r="F25" s="14">
        <v>34156</v>
      </c>
      <c r="G25" s="14">
        <v>56222</v>
      </c>
      <c r="H25" s="14">
        <v>49212</v>
      </c>
      <c r="I25" s="14">
        <v>36114</v>
      </c>
      <c r="J25" s="14">
        <v>31746</v>
      </c>
      <c r="K25" s="14">
        <v>30207</v>
      </c>
      <c r="L25" s="14">
        <v>9587</v>
      </c>
      <c r="M25" s="14">
        <v>4332</v>
      </c>
      <c r="N25" s="12">
        <f t="shared" si="7"/>
        <v>392031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49447</v>
      </c>
      <c r="C26" s="14">
        <v>30177</v>
      </c>
      <c r="D26" s="14">
        <v>32086</v>
      </c>
      <c r="E26" s="14">
        <v>6089</v>
      </c>
      <c r="F26" s="14">
        <v>25854</v>
      </c>
      <c r="G26" s="14">
        <v>40012</v>
      </c>
      <c r="H26" s="14">
        <v>32881</v>
      </c>
      <c r="I26" s="14">
        <v>34278</v>
      </c>
      <c r="J26" s="14">
        <v>24915</v>
      </c>
      <c r="K26" s="14">
        <v>29960</v>
      </c>
      <c r="L26" s="14">
        <v>8807</v>
      </c>
      <c r="M26" s="14">
        <v>4518</v>
      </c>
      <c r="N26" s="12">
        <f t="shared" si="7"/>
        <v>319024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2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51</v>
      </c>
      <c r="B32" s="56">
        <f>B33*B34</f>
        <v>3257.0800000000004</v>
      </c>
      <c r="C32" s="56">
        <f aca="true" t="shared" si="10" ref="C32:M32">C33*C34</f>
        <v>2478.1200000000003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>+L33*L34</f>
        <v>1271.16</v>
      </c>
      <c r="M32" s="56">
        <f t="shared" si="10"/>
        <v>719.0400000000001</v>
      </c>
      <c r="N32" s="25">
        <f>SUM(B32:M32)</f>
        <v>25521.64</v>
      </c>
    </row>
    <row r="33" spans="1:25" ht="18.75" customHeight="1">
      <c r="A33" s="52" t="s">
        <v>52</v>
      </c>
      <c r="B33" s="58">
        <v>761</v>
      </c>
      <c r="C33" s="58">
        <v>579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53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54</v>
      </c>
      <c r="B36" s="60">
        <f>B37+B38+B39+B40</f>
        <v>624157.70475814</v>
      </c>
      <c r="C36" s="60">
        <f aca="true" t="shared" si="11" ref="C36:M36">C37+C38+C39+C40</f>
        <v>411829.4096</v>
      </c>
      <c r="D36" s="60">
        <f t="shared" si="11"/>
        <v>452563.37429735</v>
      </c>
      <c r="E36" s="60">
        <f t="shared" si="11"/>
        <v>113841.3122</v>
      </c>
      <c r="F36" s="60">
        <f t="shared" si="11"/>
        <v>376271.54812085</v>
      </c>
      <c r="G36" s="60">
        <f t="shared" si="11"/>
        <v>491203.9292</v>
      </c>
      <c r="H36" s="60">
        <f t="shared" si="11"/>
        <v>534886.4927000001</v>
      </c>
      <c r="I36" s="60">
        <f t="shared" si="11"/>
        <v>477242.6734398</v>
      </c>
      <c r="J36" s="60">
        <f t="shared" si="11"/>
        <v>410261.2286167</v>
      </c>
      <c r="K36" s="60">
        <f t="shared" si="11"/>
        <v>484973.39490688</v>
      </c>
      <c r="L36" s="60">
        <f t="shared" si="11"/>
        <v>205816.93068898</v>
      </c>
      <c r="M36" s="60">
        <f t="shared" si="11"/>
        <v>109742.99466687998</v>
      </c>
      <c r="N36" s="60">
        <f>N37+N38+N39+N40</f>
        <v>4692790.993195579</v>
      </c>
    </row>
    <row r="37" spans="1:14" ht="18.75" customHeight="1">
      <c r="A37" s="57" t="s">
        <v>55</v>
      </c>
      <c r="B37" s="54">
        <f aca="true" t="shared" si="12" ref="B37:M37">B29*B7</f>
        <v>622955.0997</v>
      </c>
      <c r="C37" s="54">
        <f t="shared" si="12"/>
        <v>410709.3056</v>
      </c>
      <c r="D37" s="54">
        <f t="shared" si="12"/>
        <v>442013.907</v>
      </c>
      <c r="E37" s="54">
        <f t="shared" si="12"/>
        <v>113500.475</v>
      </c>
      <c r="F37" s="54">
        <f t="shared" si="12"/>
        <v>375326.6592</v>
      </c>
      <c r="G37" s="54">
        <f t="shared" si="12"/>
        <v>490150.0593</v>
      </c>
      <c r="H37" s="54">
        <f t="shared" si="12"/>
        <v>533630.4215</v>
      </c>
      <c r="I37" s="54">
        <f t="shared" si="12"/>
        <v>476220.2892</v>
      </c>
      <c r="J37" s="54">
        <f t="shared" si="12"/>
        <v>409444.8535</v>
      </c>
      <c r="K37" s="54">
        <f t="shared" si="12"/>
        <v>483951.7656</v>
      </c>
      <c r="L37" s="54">
        <f t="shared" si="12"/>
        <v>205211.0494</v>
      </c>
      <c r="M37" s="54">
        <f t="shared" si="12"/>
        <v>109383.7888</v>
      </c>
      <c r="N37" s="56">
        <f>SUM(B37:M37)</f>
        <v>4672497.6738</v>
      </c>
    </row>
    <row r="38" spans="1:14" ht="18.75" customHeight="1">
      <c r="A38" s="57" t="s">
        <v>56</v>
      </c>
      <c r="B38" s="54">
        <f aca="true" t="shared" si="13" ref="B38:M38">B30*B7</f>
        <v>-2054.47494186</v>
      </c>
      <c r="C38" s="54">
        <f t="shared" si="13"/>
        <v>-1358.016</v>
      </c>
      <c r="D38" s="54">
        <f t="shared" si="13"/>
        <v>-1459.3427026499999</v>
      </c>
      <c r="E38" s="54">
        <f t="shared" si="13"/>
        <v>-305.4428</v>
      </c>
      <c r="F38" s="54">
        <f t="shared" si="13"/>
        <v>-1216.5110791500001</v>
      </c>
      <c r="G38" s="54">
        <f t="shared" si="13"/>
        <v>-1608.2901000000002</v>
      </c>
      <c r="H38" s="54">
        <f t="shared" si="13"/>
        <v>-1641.4888</v>
      </c>
      <c r="I38" s="54">
        <f t="shared" si="13"/>
        <v>-1524.2157602</v>
      </c>
      <c r="J38" s="54">
        <f t="shared" si="13"/>
        <v>-1302.2248833</v>
      </c>
      <c r="K38" s="54">
        <f t="shared" si="13"/>
        <v>-1580.61069312</v>
      </c>
      <c r="L38" s="54">
        <f t="shared" si="13"/>
        <v>-665.27871102</v>
      </c>
      <c r="M38" s="54">
        <f t="shared" si="13"/>
        <v>-359.83413312</v>
      </c>
      <c r="N38" s="25">
        <f>SUM(B38:M38)</f>
        <v>-15075.73060442</v>
      </c>
    </row>
    <row r="39" spans="1:14" ht="18.75" customHeight="1">
      <c r="A39" s="57" t="s">
        <v>57</v>
      </c>
      <c r="B39" s="54">
        <f aca="true" t="shared" si="14" ref="B39:M39">B32</f>
        <v>3257.0800000000004</v>
      </c>
      <c r="C39" s="54">
        <f t="shared" si="14"/>
        <v>2478.1200000000003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25521.64</v>
      </c>
    </row>
    <row r="40" spans="1:25" ht="18.75" customHeight="1">
      <c r="A40" s="2" t="s">
        <v>58</v>
      </c>
      <c r="B40" s="54">
        <v>0</v>
      </c>
      <c r="C40" s="54">
        <v>0</v>
      </c>
      <c r="D40" s="54">
        <v>9847.41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59</v>
      </c>
      <c r="B42" s="25">
        <f>+B43+B46+B54+B55</f>
        <v>-65995.32</v>
      </c>
      <c r="C42" s="25">
        <f aca="true" t="shared" si="15" ref="C42:M42">+C43+C46+C54+C55</f>
        <v>-63747.03999999999</v>
      </c>
      <c r="D42" s="25">
        <f t="shared" si="15"/>
        <v>-49722.64</v>
      </c>
      <c r="E42" s="25">
        <f t="shared" si="15"/>
        <v>-8190</v>
      </c>
      <c r="F42" s="25">
        <f t="shared" si="15"/>
        <v>-35665.4</v>
      </c>
      <c r="G42" s="25">
        <f t="shared" si="15"/>
        <v>-73494.44</v>
      </c>
      <c r="H42" s="25">
        <f t="shared" si="15"/>
        <v>-85439.2</v>
      </c>
      <c r="I42" s="25">
        <f t="shared" si="15"/>
        <v>-40082.520000000004</v>
      </c>
      <c r="J42" s="25">
        <f t="shared" si="15"/>
        <v>-54488.44</v>
      </c>
      <c r="K42" s="25">
        <f t="shared" si="15"/>
        <v>-45079.04</v>
      </c>
      <c r="L42" s="25">
        <f t="shared" si="15"/>
        <v>-25268.199999999997</v>
      </c>
      <c r="M42" s="25">
        <f t="shared" si="15"/>
        <v>-15303.599999999999</v>
      </c>
      <c r="N42" s="25">
        <f>+N43+N46+N54+N55</f>
        <v>-562475.84</v>
      </c>
    </row>
    <row r="43" spans="1:14" ht="18.75" customHeight="1">
      <c r="A43" s="17" t="s">
        <v>60</v>
      </c>
      <c r="B43" s="26">
        <f>B44+B45</f>
        <v>-65785.6</v>
      </c>
      <c r="C43" s="26">
        <f>C44+C45</f>
        <v>-63627.2</v>
      </c>
      <c r="D43" s="26">
        <f>D44+D45</f>
        <v>-49624.2</v>
      </c>
      <c r="E43" s="26">
        <f>E44+E45</f>
        <v>-8147.2</v>
      </c>
      <c r="F43" s="26">
        <f aca="true" t="shared" si="16" ref="F43:M43">F44+F45</f>
        <v>-35644</v>
      </c>
      <c r="G43" s="26">
        <f t="shared" si="16"/>
        <v>-73438.8</v>
      </c>
      <c r="H43" s="26">
        <f t="shared" si="16"/>
        <v>-85439.2</v>
      </c>
      <c r="I43" s="26">
        <f t="shared" si="16"/>
        <v>-39979.8</v>
      </c>
      <c r="J43" s="26">
        <f t="shared" si="16"/>
        <v>-54283</v>
      </c>
      <c r="K43" s="26">
        <f t="shared" si="16"/>
        <v>-44980.6</v>
      </c>
      <c r="L43" s="26">
        <f t="shared" si="16"/>
        <v>-25182.6</v>
      </c>
      <c r="M43" s="26">
        <f t="shared" si="16"/>
        <v>-15260.8</v>
      </c>
      <c r="N43" s="25">
        <f aca="true" t="shared" si="17" ref="N43:N55">SUM(B43:M43)</f>
        <v>-561393</v>
      </c>
    </row>
    <row r="44" spans="1:25" ht="18.75" customHeight="1">
      <c r="A44" s="13" t="s">
        <v>61</v>
      </c>
      <c r="B44" s="20">
        <f>ROUND(-B9*$D$3,2)</f>
        <v>-65785.6</v>
      </c>
      <c r="C44" s="20">
        <f>ROUND(-C9*$D$3,2)</f>
        <v>-63627.2</v>
      </c>
      <c r="D44" s="20">
        <f>ROUND(-D9*$D$3,2)</f>
        <v>-49624.2</v>
      </c>
      <c r="E44" s="20">
        <f>ROUND(-E9*$D$3,2)</f>
        <v>-8147.2</v>
      </c>
      <c r="F44" s="20">
        <f aca="true" t="shared" si="18" ref="F44:M44">ROUND(-F9*$D$3,2)</f>
        <v>-35644</v>
      </c>
      <c r="G44" s="20">
        <f t="shared" si="18"/>
        <v>-73438.8</v>
      </c>
      <c r="H44" s="20">
        <f t="shared" si="18"/>
        <v>-85439.2</v>
      </c>
      <c r="I44" s="20">
        <f t="shared" si="18"/>
        <v>-39979.8</v>
      </c>
      <c r="J44" s="20">
        <f t="shared" si="18"/>
        <v>-54283</v>
      </c>
      <c r="K44" s="20">
        <f t="shared" si="18"/>
        <v>-44980.6</v>
      </c>
      <c r="L44" s="20">
        <f t="shared" si="18"/>
        <v>-25182.6</v>
      </c>
      <c r="M44" s="20">
        <f t="shared" si="18"/>
        <v>-15260.8</v>
      </c>
      <c r="N44" s="46">
        <f t="shared" si="17"/>
        <v>-561393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73</v>
      </c>
      <c r="B57" s="29">
        <f aca="true" t="shared" si="21" ref="B57:M57">+B36+B42</f>
        <v>558162.38475814</v>
      </c>
      <c r="C57" s="29">
        <f t="shared" si="21"/>
        <v>348082.36960000003</v>
      </c>
      <c r="D57" s="29">
        <f t="shared" si="21"/>
        <v>402840.73429735</v>
      </c>
      <c r="E57" s="29">
        <f t="shared" si="21"/>
        <v>105651.3122</v>
      </c>
      <c r="F57" s="29">
        <f t="shared" si="21"/>
        <v>340606.14812085</v>
      </c>
      <c r="G57" s="29">
        <f t="shared" si="21"/>
        <v>417709.4892</v>
      </c>
      <c r="H57" s="29">
        <f t="shared" si="21"/>
        <v>449447.29270000005</v>
      </c>
      <c r="I57" s="29">
        <f t="shared" si="21"/>
        <v>437160.15343979996</v>
      </c>
      <c r="J57" s="29">
        <f t="shared" si="21"/>
        <v>355772.7886167</v>
      </c>
      <c r="K57" s="29">
        <f t="shared" si="21"/>
        <v>439894.35490688</v>
      </c>
      <c r="L57" s="29">
        <f t="shared" si="21"/>
        <v>180548.73068898002</v>
      </c>
      <c r="M57" s="29">
        <f t="shared" si="21"/>
        <v>94439.39466687999</v>
      </c>
      <c r="N57" s="29">
        <f>SUM(B57:M57)</f>
        <v>4130315.15319558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558162.38</v>
      </c>
      <c r="C60" s="36">
        <f aca="true" t="shared" si="22" ref="C60:M60">SUM(C61:C74)</f>
        <v>348082.38</v>
      </c>
      <c r="D60" s="36">
        <f t="shared" si="22"/>
        <v>402840.74</v>
      </c>
      <c r="E60" s="36">
        <f t="shared" si="22"/>
        <v>105651.32</v>
      </c>
      <c r="F60" s="36">
        <f t="shared" si="22"/>
        <v>340606.15</v>
      </c>
      <c r="G60" s="36">
        <f t="shared" si="22"/>
        <v>417709.49</v>
      </c>
      <c r="H60" s="36">
        <f t="shared" si="22"/>
        <v>449447.29</v>
      </c>
      <c r="I60" s="36">
        <f t="shared" si="22"/>
        <v>437160.15</v>
      </c>
      <c r="J60" s="36">
        <f t="shared" si="22"/>
        <v>355772.79</v>
      </c>
      <c r="K60" s="36">
        <f t="shared" si="22"/>
        <v>439894.36</v>
      </c>
      <c r="L60" s="36">
        <f t="shared" si="22"/>
        <v>180548.73</v>
      </c>
      <c r="M60" s="36">
        <f t="shared" si="22"/>
        <v>94439.4</v>
      </c>
      <c r="N60" s="29">
        <f>SUM(N61:N74)</f>
        <v>4130315.1799999997</v>
      </c>
    </row>
    <row r="61" spans="1:15" ht="18.75" customHeight="1">
      <c r="A61" s="17" t="s">
        <v>75</v>
      </c>
      <c r="B61" s="36">
        <v>103951.32</v>
      </c>
      <c r="C61" s="36">
        <v>100743.65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204694.97</v>
      </c>
      <c r="O61"/>
    </row>
    <row r="62" spans="1:15" ht="18.75" customHeight="1">
      <c r="A62" s="17" t="s">
        <v>76</v>
      </c>
      <c r="B62" s="36">
        <v>454211.06</v>
      </c>
      <c r="C62" s="36">
        <v>247338.73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701549.79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402840.74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402840.74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105651.32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105651.32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340606.15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340606.15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417709.49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417709.49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342608.05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342608.05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106839.24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106839.24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437160.15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437160.15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355772.79</v>
      </c>
      <c r="K70" s="35">
        <v>0</v>
      </c>
      <c r="L70" s="35">
        <v>0</v>
      </c>
      <c r="M70" s="35">
        <v>0</v>
      </c>
      <c r="N70" s="29">
        <f t="shared" si="23"/>
        <v>355772.79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439894.36</v>
      </c>
      <c r="L71" s="35">
        <v>0</v>
      </c>
      <c r="M71" s="61"/>
      <c r="N71" s="26">
        <f t="shared" si="23"/>
        <v>439894.36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180548.73</v>
      </c>
      <c r="M72" s="35">
        <v>0</v>
      </c>
      <c r="N72" s="29">
        <f t="shared" si="23"/>
        <v>180548.73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94439.4</v>
      </c>
      <c r="N73" s="26">
        <f t="shared" si="23"/>
        <v>94439.4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4">
        <v>2.124327867541788</v>
      </c>
      <c r="C78" s="44">
        <v>2.0777853914615494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90</v>
      </c>
      <c r="B79" s="44">
        <v>1.8350090831881847</v>
      </c>
      <c r="C79" s="44">
        <v>1.7315445215866547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91</v>
      </c>
      <c r="B80" s="44">
        <v>0</v>
      </c>
      <c r="C80" s="44">
        <v>0</v>
      </c>
      <c r="D80" s="22">
        <f>(D$37+D$38+D$39)/D$7</f>
        <v>1.6836699574338176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92</v>
      </c>
      <c r="B81" s="44">
        <v>0</v>
      </c>
      <c r="C81" s="44">
        <v>0</v>
      </c>
      <c r="D81" s="44">
        <v>0</v>
      </c>
      <c r="E81" s="22">
        <f>(E$37+E$38+E$39)/E$7</f>
        <v>2.3412095053984574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93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1.9665383491998412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94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1.5576418949044082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95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1.8354511960591848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96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1.7926621196983592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97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1.781015421795709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2.005490707862384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1.9177398488931068</v>
      </c>
      <c r="L88" s="44">
        <v>0</v>
      </c>
      <c r="M88" s="44">
        <v>0</v>
      </c>
      <c r="N88" s="26"/>
      <c r="W88"/>
    </row>
    <row r="89" spans="1:24" ht="18.75" customHeight="1">
      <c r="A89" s="17" t="s">
        <v>100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2.2796106892428507</v>
      </c>
      <c r="M89" s="44">
        <v>0</v>
      </c>
      <c r="N89" s="62"/>
      <c r="X89"/>
    </row>
    <row r="90" spans="1:25" ht="18.75" customHeight="1">
      <c r="A90" s="34" t="s">
        <v>101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2.2329086568503294</v>
      </c>
      <c r="N90" s="50"/>
      <c r="Y90"/>
    </row>
    <row r="91" ht="21" customHeight="1">
      <c r="A91" s="40" t="s">
        <v>45</v>
      </c>
    </row>
    <row r="94" ht="14.25">
      <c r="B94" s="66"/>
    </row>
    <row r="95" spans="2:8" ht="14.25">
      <c r="B95" s="66"/>
      <c r="H95" s="41"/>
    </row>
    <row r="96" ht="14.25">
      <c r="B96" s="66"/>
    </row>
    <row r="97" spans="2:11" ht="14.25">
      <c r="B97" s="66"/>
      <c r="H97" s="42"/>
      <c r="I97" s="43"/>
      <c r="J97" s="43"/>
      <c r="K97" s="43"/>
    </row>
    <row r="98" ht="14.25">
      <c r="B98" s="66"/>
    </row>
    <row r="99" ht="14.25">
      <c r="B99" s="66"/>
    </row>
    <row r="100" ht="14.25">
      <c r="B100" s="66"/>
    </row>
    <row r="101" ht="14.25">
      <c r="B101" s="66"/>
    </row>
    <row r="102" ht="14.25">
      <c r="B102" s="66"/>
    </row>
    <row r="103" ht="14.25">
      <c r="B103" s="66"/>
    </row>
    <row r="104" ht="14.25">
      <c r="B104" s="66"/>
    </row>
    <row r="105" ht="14.25">
      <c r="B105" s="66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2016-06-06T18:16:21Z</dcterms:modified>
  <cp:category/>
  <cp:version/>
  <cp:contentType/>
  <cp:contentStatus/>
</cp:coreProperties>
</file>