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<sst xmlns="http://schemas.openxmlformats.org/spreadsheetml/2006/main" count="105" uniqueCount="103">
  <si>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</si>
  <si>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</si>
  <si>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</si>
  <si>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</si>
  <si>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</si>
  <si>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</si>
  <si>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</si>
  <si>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</si>
  <si>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</si>
  <si>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</si>
  <si>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</si>
  <si>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</si>
  <si>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</si>
  <si>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</si>
  <si>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</si>
  <si>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</si>
  <si>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</si>
  <si>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</si>
  <si>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</si>
  <si>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</si>
  <si>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</si>
  <si>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</si>
  <si>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</si>
  <si>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</si>
  <si>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</si>
  <si>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</si>
  <si>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</si>
  <si>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</si>
  <si>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</si>
  <si>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</si>
  <si>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</si>
  <si>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</si>
  <si>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</si>
  <si>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</si>
  <si>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</si>
  <si>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</si>
  <si>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</si>
  <si>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</si>
  <si>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</si>
  <si>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</si>
  <si>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</si>
  <si>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</si>
  <si>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</si>
  <si>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</si>
  <si>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</si>
  <si>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</si>
  <si>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</si>
  <si>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</si>
  <si>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</si>
  <si>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</si>
  <si>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</si>
  <si>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</si>
  <si>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</si>
  <si>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</si>
  <si>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</si>
  <si>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</si>
  <si>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</si>
  <si>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</si>
  <si>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</si>
  <si>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</si>
  <si>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</si>
  <si>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</si>
  <si>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</si>
  <si>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</si>
  <si>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</si>
  <si>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</si>
  <si>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</si>
  <si>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</si>
  <si>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</si>
  <si>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</si>
  <si>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</si>
  <si>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</si>
  <si>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</si>
  <si>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</si>
  <si>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</si>
  <si>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</si>
  <si>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</si>
  <si>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</si>
  <si>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</si>
  <si>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</si>
  <si>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</si>
  <si>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</si>
  <si>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</si>
  <si>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</si>
  <si>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</si>
  <si>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</si>
  <si>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</si>
  <si>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</si>
  <si>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</si>
  <si>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</si>
  <si>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</si>
  <si>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</si>
  <si>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</si>
  <si>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</si>
  <si>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</si>
  <si>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</si>
  <si>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</si>
  <si>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</si>
  <si>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</si>
  <si>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</si>
  <si>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</si>
  <si>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</si>
  <si>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24/05/16 - VENCIMENTO 01/06/16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</si>
</sst>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513367</v>
      </c>
      <c r="C7" s="10">
        <f>C8+C20+C24</f>
        <v>382889</v>
      </c>
      <c r="D7" s="10">
        <f>D8+D20+D24</f>
        <v>381091</v>
      </c>
      <c r="E7" s="10">
        <f>E8+E20+E24</f>
        <v>65550</v>
      </c>
      <c r="F7" s="10">
        <f aca="true" t="shared" si="0" ref="F7:M7">F8+F20+F24</f>
        <v>316392</v>
      </c>
      <c r="G7" s="10">
        <f t="shared" si="0"/>
        <v>509423</v>
      </c>
      <c r="H7" s="10">
        <f t="shared" si="0"/>
        <v>477707</v>
      </c>
      <c r="I7" s="10">
        <f t="shared" si="0"/>
        <v>406369</v>
      </c>
      <c r="J7" s="10">
        <f t="shared" si="0"/>
        <v>300750</v>
      </c>
      <c r="K7" s="10">
        <f t="shared" si="0"/>
        <v>350561</v>
      </c>
      <c r="L7" s="10">
        <f t="shared" si="0"/>
        <v>155622</v>
      </c>
      <c r="M7" s="10">
        <f t="shared" si="0"/>
        <v>86522</v>
      </c>
      <c r="N7" s="10">
        <f>+N8+N20+N24</f>
        <v>3946243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219994</v>
      </c>
      <c r="C8" s="12">
        <f>+C9+C12+C16</f>
        <v>176870</v>
      </c>
      <c r="D8" s="12">
        <f>+D9+D12+D16</f>
        <v>193423</v>
      </c>
      <c r="E8" s="12">
        <f>+E9+E12+E16</f>
        <v>30246</v>
      </c>
      <c r="F8" s="12">
        <f aca="true" t="shared" si="1" ref="F8:M8">+F9+F12+F16</f>
        <v>145321</v>
      </c>
      <c r="G8" s="12">
        <f t="shared" si="1"/>
        <v>245135</v>
      </c>
      <c r="H8" s="12">
        <f t="shared" si="1"/>
        <v>224217</v>
      </c>
      <c r="I8" s="12">
        <f t="shared" si="1"/>
        <v>194264</v>
      </c>
      <c r="J8" s="12">
        <f t="shared" si="1"/>
        <v>145324</v>
      </c>
      <c r="K8" s="12">
        <f t="shared" si="1"/>
        <v>158016</v>
      </c>
      <c r="L8" s="12">
        <f t="shared" si="1"/>
        <v>80216</v>
      </c>
      <c r="M8" s="12">
        <f t="shared" si="1"/>
        <v>46445</v>
      </c>
      <c r="N8" s="12">
        <f>SUM(B8:M8)</f>
        <v>1859471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18563</v>
      </c>
      <c r="C9" s="14">
        <v>19420</v>
      </c>
      <c r="D9" s="14">
        <v>12372</v>
      </c>
      <c r="E9" s="14">
        <v>2182</v>
      </c>
      <c r="F9" s="14">
        <v>10134</v>
      </c>
      <c r="G9" s="14">
        <v>20443</v>
      </c>
      <c r="H9" s="14">
        <v>25413</v>
      </c>
      <c r="I9" s="14">
        <v>11524</v>
      </c>
      <c r="J9" s="14">
        <v>15556</v>
      </c>
      <c r="K9" s="14">
        <v>11587</v>
      </c>
      <c r="L9" s="14">
        <v>9063</v>
      </c>
      <c r="M9" s="14">
        <v>5413</v>
      </c>
      <c r="N9" s="12">
        <f aca="true" t="shared" si="2" ref="N9:N19">SUM(B9:M9)</f>
        <v>161670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18563</v>
      </c>
      <c r="C10" s="14">
        <f>+C9-C11</f>
        <v>19420</v>
      </c>
      <c r="D10" s="14">
        <f>+D9-D11</f>
        <v>12372</v>
      </c>
      <c r="E10" s="14">
        <f>+E9-E11</f>
        <v>2182</v>
      </c>
      <c r="F10" s="14">
        <f aca="true" t="shared" si="3" ref="F10:M10">+F9-F11</f>
        <v>10134</v>
      </c>
      <c r="G10" s="14">
        <f t="shared" si="3"/>
        <v>20443</v>
      </c>
      <c r="H10" s="14">
        <f t="shared" si="3"/>
        <v>25413</v>
      </c>
      <c r="I10" s="14">
        <f t="shared" si="3"/>
        <v>11524</v>
      </c>
      <c r="J10" s="14">
        <f t="shared" si="3"/>
        <v>15556</v>
      </c>
      <c r="K10" s="14">
        <f t="shared" si="3"/>
        <v>11587</v>
      </c>
      <c r="L10" s="14">
        <f t="shared" si="3"/>
        <v>9063</v>
      </c>
      <c r="M10" s="14">
        <f t="shared" si="3"/>
        <v>5413</v>
      </c>
      <c r="N10" s="12">
        <f t="shared" si="2"/>
        <v>161670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178266</v>
      </c>
      <c r="C12" s="14">
        <f>C13+C14+C15</f>
        <v>141221</v>
      </c>
      <c r="D12" s="14">
        <f>D13+D14+D15</f>
        <v>163318</v>
      </c>
      <c r="E12" s="14">
        <f>E13+E14+E15</f>
        <v>25215</v>
      </c>
      <c r="F12" s="14">
        <f aca="true" t="shared" si="4" ref="F12:M12">F13+F14+F15</f>
        <v>120241</v>
      </c>
      <c r="G12" s="14">
        <f t="shared" si="4"/>
        <v>199636</v>
      </c>
      <c r="H12" s="14">
        <f t="shared" si="4"/>
        <v>177247</v>
      </c>
      <c r="I12" s="14">
        <f t="shared" si="4"/>
        <v>161632</v>
      </c>
      <c r="J12" s="14">
        <f t="shared" si="4"/>
        <v>115328</v>
      </c>
      <c r="K12" s="14">
        <f t="shared" si="4"/>
        <v>128234</v>
      </c>
      <c r="L12" s="14">
        <f t="shared" si="4"/>
        <v>64034</v>
      </c>
      <c r="M12" s="14">
        <f t="shared" si="4"/>
        <v>37652</v>
      </c>
      <c r="N12" s="12">
        <f t="shared" si="2"/>
        <v>1512024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88505</v>
      </c>
      <c r="C13" s="14">
        <v>71596</v>
      </c>
      <c r="D13" s="14">
        <v>80210</v>
      </c>
      <c r="E13" s="14">
        <v>12711</v>
      </c>
      <c r="F13" s="14">
        <v>59047</v>
      </c>
      <c r="G13" s="14">
        <v>100191</v>
      </c>
      <c r="H13" s="14">
        <v>93196</v>
      </c>
      <c r="I13" s="14">
        <v>82865</v>
      </c>
      <c r="J13" s="14">
        <v>57201</v>
      </c>
      <c r="K13" s="14">
        <v>63180</v>
      </c>
      <c r="L13" s="14">
        <v>31187</v>
      </c>
      <c r="M13" s="14">
        <v>17839</v>
      </c>
      <c r="N13" s="12">
        <f t="shared" si="2"/>
        <v>757728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84472</v>
      </c>
      <c r="C14" s="14">
        <v>63006</v>
      </c>
      <c r="D14" s="14">
        <v>79418</v>
      </c>
      <c r="E14" s="14">
        <v>11545</v>
      </c>
      <c r="F14" s="14">
        <v>56772</v>
      </c>
      <c r="G14" s="14">
        <v>90504</v>
      </c>
      <c r="H14" s="14">
        <v>77402</v>
      </c>
      <c r="I14" s="14">
        <v>75426</v>
      </c>
      <c r="J14" s="14">
        <v>54345</v>
      </c>
      <c r="K14" s="14">
        <v>61541</v>
      </c>
      <c r="L14" s="14">
        <v>30631</v>
      </c>
      <c r="M14" s="14">
        <v>18866</v>
      </c>
      <c r="N14" s="12">
        <f t="shared" si="2"/>
        <v>703928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5289</v>
      </c>
      <c r="C15" s="14">
        <v>6619</v>
      </c>
      <c r="D15" s="14">
        <v>3690</v>
      </c>
      <c r="E15" s="14">
        <v>959</v>
      </c>
      <c r="F15" s="14">
        <v>4422</v>
      </c>
      <c r="G15" s="14">
        <v>8941</v>
      </c>
      <c r="H15" s="14">
        <v>6649</v>
      </c>
      <c r="I15" s="14">
        <v>3341</v>
      </c>
      <c r="J15" s="14">
        <v>3782</v>
      </c>
      <c r="K15" s="14">
        <v>3513</v>
      </c>
      <c r="L15" s="14">
        <v>2216</v>
      </c>
      <c r="M15" s="14">
        <v>947</v>
      </c>
      <c r="N15" s="12">
        <f t="shared" si="2"/>
        <v>50368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23165</v>
      </c>
      <c r="C16" s="14">
        <f>C17+C18+C19</f>
        <v>16229</v>
      </c>
      <c r="D16" s="14">
        <f>D17+D18+D19</f>
        <v>17733</v>
      </c>
      <c r="E16" s="14">
        <f>E17+E18+E19</f>
        <v>2849</v>
      </c>
      <c r="F16" s="14">
        <f aca="true" t="shared" si="5" ref="F16:M16">F17+F18+F19</f>
        <v>14946</v>
      </c>
      <c r="G16" s="14">
        <f t="shared" si="5"/>
        <v>25056</v>
      </c>
      <c r="H16" s="14">
        <f t="shared" si="5"/>
        <v>21557</v>
      </c>
      <c r="I16" s="14">
        <f t="shared" si="5"/>
        <v>21108</v>
      </c>
      <c r="J16" s="14">
        <f t="shared" si="5"/>
        <v>14440</v>
      </c>
      <c r="K16" s="14">
        <f t="shared" si="5"/>
        <v>18195</v>
      </c>
      <c r="L16" s="14">
        <f t="shared" si="5"/>
        <v>7119</v>
      </c>
      <c r="M16" s="14">
        <f t="shared" si="5"/>
        <v>3380</v>
      </c>
      <c r="N16" s="12">
        <f t="shared" si="2"/>
        <v>185777</v>
      </c>
    </row>
    <row r="17" spans="1:25" ht="18.75" customHeight="1">
      <c r="A17" s="15" t="s">
        <v>16</v>
      </c>
      <c r="B17" s="14">
        <v>14626</v>
      </c>
      <c r="C17" s="14">
        <v>10935</v>
      </c>
      <c r="D17" s="14">
        <v>10539</v>
      </c>
      <c r="E17" s="14">
        <v>1857</v>
      </c>
      <c r="F17" s="14">
        <v>9542</v>
      </c>
      <c r="G17" s="14">
        <v>16114</v>
      </c>
      <c r="H17" s="14">
        <v>14024</v>
      </c>
      <c r="I17" s="14">
        <v>13679</v>
      </c>
      <c r="J17" s="14">
        <v>9067</v>
      </c>
      <c r="K17" s="14">
        <v>11393</v>
      </c>
      <c r="L17" s="14">
        <v>4536</v>
      </c>
      <c r="M17" s="14">
        <v>2130</v>
      </c>
      <c r="N17" s="12">
        <f t="shared" si="2"/>
        <v>118442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7198</v>
      </c>
      <c r="C18" s="14">
        <v>3635</v>
      </c>
      <c r="D18" s="14">
        <v>6214</v>
      </c>
      <c r="E18" s="14">
        <v>807</v>
      </c>
      <c r="F18" s="14">
        <v>4125</v>
      </c>
      <c r="G18" s="14">
        <v>6579</v>
      </c>
      <c r="H18" s="14">
        <v>5904</v>
      </c>
      <c r="I18" s="14">
        <v>6651</v>
      </c>
      <c r="J18" s="14">
        <v>4500</v>
      </c>
      <c r="K18" s="14">
        <v>6068</v>
      </c>
      <c r="L18" s="14">
        <v>2189</v>
      </c>
      <c r="M18" s="14">
        <v>1069</v>
      </c>
      <c r="N18" s="12">
        <f t="shared" si="2"/>
        <v>54939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1341</v>
      </c>
      <c r="C19" s="14">
        <v>1659</v>
      </c>
      <c r="D19" s="14">
        <v>980</v>
      </c>
      <c r="E19" s="14">
        <v>185</v>
      </c>
      <c r="F19" s="14">
        <v>1279</v>
      </c>
      <c r="G19" s="14">
        <v>2363</v>
      </c>
      <c r="H19" s="14">
        <v>1629</v>
      </c>
      <c r="I19" s="14">
        <v>778</v>
      </c>
      <c r="J19" s="14">
        <v>873</v>
      </c>
      <c r="K19" s="14">
        <v>734</v>
      </c>
      <c r="L19" s="14">
        <v>394</v>
      </c>
      <c r="M19" s="12">
        <v>181</v>
      </c>
      <c r="N19" s="12">
        <f t="shared" si="2"/>
        <v>12396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132137</v>
      </c>
      <c r="C20" s="18">
        <f>C21+C22+C23</f>
        <v>83178</v>
      </c>
      <c r="D20" s="18">
        <f>D21+D22+D23</f>
        <v>76563</v>
      </c>
      <c r="E20" s="18">
        <f>E21+E22+E23</f>
        <v>13416</v>
      </c>
      <c r="F20" s="18">
        <f aca="true" t="shared" si="6" ref="F20:M20">F21+F22+F23</f>
        <v>63698</v>
      </c>
      <c r="G20" s="18">
        <f t="shared" si="6"/>
        <v>104074</v>
      </c>
      <c r="H20" s="18">
        <f t="shared" si="6"/>
        <v>114310</v>
      </c>
      <c r="I20" s="18">
        <f t="shared" si="6"/>
        <v>102217</v>
      </c>
      <c r="J20" s="18">
        <f t="shared" si="6"/>
        <v>68628</v>
      </c>
      <c r="K20" s="18">
        <f t="shared" si="6"/>
        <v>101214</v>
      </c>
      <c r="L20" s="18">
        <f t="shared" si="6"/>
        <v>42686</v>
      </c>
      <c r="M20" s="18">
        <f t="shared" si="6"/>
        <v>22855</v>
      </c>
      <c r="N20" s="12">
        <f aca="true" t="shared" si="7" ref="N20:N26">SUM(B20:M20)</f>
        <v>924976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72087</v>
      </c>
      <c r="C21" s="14">
        <v>48406</v>
      </c>
      <c r="D21" s="14">
        <v>44109</v>
      </c>
      <c r="E21" s="14">
        <v>7736</v>
      </c>
      <c r="F21" s="14">
        <v>36253</v>
      </c>
      <c r="G21" s="14">
        <v>61233</v>
      </c>
      <c r="H21" s="14">
        <v>68749</v>
      </c>
      <c r="I21" s="14">
        <v>58722</v>
      </c>
      <c r="J21" s="14">
        <v>38851</v>
      </c>
      <c r="K21" s="14">
        <v>55089</v>
      </c>
      <c r="L21" s="14">
        <v>23446</v>
      </c>
      <c r="M21" s="14">
        <v>12223</v>
      </c>
      <c r="N21" s="12">
        <f t="shared" si="7"/>
        <v>526904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57256</v>
      </c>
      <c r="C22" s="14">
        <v>32270</v>
      </c>
      <c r="D22" s="14">
        <v>31034</v>
      </c>
      <c r="E22" s="14">
        <v>5295</v>
      </c>
      <c r="F22" s="14">
        <v>25893</v>
      </c>
      <c r="G22" s="14">
        <v>39690</v>
      </c>
      <c r="H22" s="14">
        <v>43067</v>
      </c>
      <c r="I22" s="14">
        <v>41725</v>
      </c>
      <c r="J22" s="14">
        <v>28206</v>
      </c>
      <c r="K22" s="14">
        <v>44236</v>
      </c>
      <c r="L22" s="14">
        <v>18260</v>
      </c>
      <c r="M22" s="14">
        <v>10165</v>
      </c>
      <c r="N22" s="12">
        <f t="shared" si="7"/>
        <v>377097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2794</v>
      </c>
      <c r="C23" s="14">
        <v>2502</v>
      </c>
      <c r="D23" s="14">
        <v>1420</v>
      </c>
      <c r="E23" s="14">
        <v>385</v>
      </c>
      <c r="F23" s="14">
        <v>1552</v>
      </c>
      <c r="G23" s="14">
        <v>3151</v>
      </c>
      <c r="H23" s="14">
        <v>2494</v>
      </c>
      <c r="I23" s="14">
        <v>1770</v>
      </c>
      <c r="J23" s="14">
        <v>1571</v>
      </c>
      <c r="K23" s="14">
        <v>1889</v>
      </c>
      <c r="L23" s="14">
        <v>980</v>
      </c>
      <c r="M23" s="14">
        <v>467</v>
      </c>
      <c r="N23" s="12">
        <f t="shared" si="7"/>
        <v>20975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161236</v>
      </c>
      <c r="C24" s="14">
        <f>C25+C26</f>
        <v>122841</v>
      </c>
      <c r="D24" s="14">
        <f>D25+D26</f>
        <v>111105</v>
      </c>
      <c r="E24" s="14">
        <f>E25+E26</f>
        <v>21888</v>
      </c>
      <c r="F24" s="14">
        <f aca="true" t="shared" si="8" ref="F24:M24">F25+F26</f>
        <v>107373</v>
      </c>
      <c r="G24" s="14">
        <f t="shared" si="8"/>
        <v>160214</v>
      </c>
      <c r="H24" s="14">
        <f t="shared" si="8"/>
        <v>139180</v>
      </c>
      <c r="I24" s="14">
        <f t="shared" si="8"/>
        <v>109888</v>
      </c>
      <c r="J24" s="14">
        <f t="shared" si="8"/>
        <v>86798</v>
      </c>
      <c r="K24" s="14">
        <f t="shared" si="8"/>
        <v>91331</v>
      </c>
      <c r="L24" s="14">
        <f t="shared" si="8"/>
        <v>32720</v>
      </c>
      <c r="M24" s="14">
        <f t="shared" si="8"/>
        <v>17222</v>
      </c>
      <c r="N24" s="12">
        <f t="shared" si="7"/>
        <v>1161796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71122</v>
      </c>
      <c r="C25" s="14">
        <v>60214</v>
      </c>
      <c r="D25" s="14">
        <v>53900</v>
      </c>
      <c r="E25" s="14">
        <v>11603</v>
      </c>
      <c r="F25" s="14">
        <v>51836</v>
      </c>
      <c r="G25" s="14">
        <v>81608</v>
      </c>
      <c r="H25" s="14">
        <v>73188</v>
      </c>
      <c r="I25" s="14">
        <v>48711</v>
      </c>
      <c r="J25" s="14">
        <v>42963</v>
      </c>
      <c r="K25" s="14">
        <v>39257</v>
      </c>
      <c r="L25" s="14">
        <v>14593</v>
      </c>
      <c r="M25" s="14">
        <v>6820</v>
      </c>
      <c r="N25" s="12">
        <f t="shared" si="7"/>
        <v>555815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f>60481+29633</f>
        <v>90114</v>
      </c>
      <c r="C26" s="14">
        <f>44406+18221</f>
        <v>62627</v>
      </c>
      <c r="D26" s="14">
        <f>42082+15123</f>
        <v>57205</v>
      </c>
      <c r="E26" s="14">
        <f>7317+2968</f>
        <v>10285</v>
      </c>
      <c r="F26" s="14">
        <f>41147+14390</f>
        <v>55537</v>
      </c>
      <c r="G26" s="14">
        <f>57769+20837</f>
        <v>78606</v>
      </c>
      <c r="H26" s="14">
        <f>49562+16430</f>
        <v>65992</v>
      </c>
      <c r="I26" s="14">
        <f>42264+18913</f>
        <v>61177</v>
      </c>
      <c r="J26" s="14">
        <f>31417+12418</f>
        <v>43835</v>
      </c>
      <c r="K26" s="14">
        <f>35685+16389</f>
        <v>52074</v>
      </c>
      <c r="L26" s="14">
        <f>12516+5611</f>
        <v>18127</v>
      </c>
      <c r="M26" s="14">
        <f>7537+2865</f>
        <v>10402</v>
      </c>
      <c r="N26" s="12">
        <f t="shared" si="7"/>
        <v>605981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>+L33*L34</f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964334.24368382</v>
      </c>
      <c r="C36" s="61">
        <f aca="true" t="shared" si="11" ref="C36:M36">C37+C38+C39+C40</f>
        <v>694971.1653999999</v>
      </c>
      <c r="D36" s="61">
        <f t="shared" si="11"/>
        <v>650507.7450045501</v>
      </c>
      <c r="E36" s="61">
        <f t="shared" si="11"/>
        <v>153241.33112</v>
      </c>
      <c r="F36" s="61">
        <f t="shared" si="11"/>
        <v>620784.3426836</v>
      </c>
      <c r="G36" s="61">
        <f t="shared" si="11"/>
        <v>791860.2716000001</v>
      </c>
      <c r="H36" s="61">
        <f t="shared" si="11"/>
        <v>869887.9943</v>
      </c>
      <c r="I36" s="61">
        <f t="shared" si="11"/>
        <v>722434.0786542</v>
      </c>
      <c r="J36" s="61">
        <f t="shared" si="11"/>
        <v>602155.2407249999</v>
      </c>
      <c r="K36" s="61">
        <f t="shared" si="11"/>
        <v>671279.7353153599</v>
      </c>
      <c r="L36" s="61">
        <f t="shared" si="11"/>
        <v>353837.69219946</v>
      </c>
      <c r="M36" s="61">
        <f t="shared" si="11"/>
        <v>192648.93756832</v>
      </c>
      <c r="N36" s="61">
        <f>N37+N38+N39+N40</f>
        <v>7287942.77825431</v>
      </c>
    </row>
    <row r="37" spans="1:14" ht="18.75" customHeight="1">
      <c r="A37" s="58" t="s">
        <v>55</v>
      </c>
      <c r="B37" s="55">
        <f aca="true" t="shared" si="12" ref="B37:M37">B29*B7</f>
        <v>964257.2361000001</v>
      </c>
      <c r="C37" s="55">
        <f t="shared" si="12"/>
        <v>694790.3794</v>
      </c>
      <c r="D37" s="55">
        <f t="shared" si="12"/>
        <v>640613.971</v>
      </c>
      <c r="E37" s="55">
        <f t="shared" si="12"/>
        <v>153006.81</v>
      </c>
      <c r="F37" s="55">
        <f t="shared" si="12"/>
        <v>620634.5472</v>
      </c>
      <c r="G37" s="55">
        <f t="shared" si="12"/>
        <v>791796.1689</v>
      </c>
      <c r="H37" s="55">
        <f t="shared" si="12"/>
        <v>869665.5935</v>
      </c>
      <c r="I37" s="55">
        <f t="shared" si="12"/>
        <v>722198.9868</v>
      </c>
      <c r="J37" s="55">
        <f t="shared" si="12"/>
        <v>601951.125</v>
      </c>
      <c r="K37" s="55">
        <f t="shared" si="12"/>
        <v>670868.5856999999</v>
      </c>
      <c r="L37" s="55">
        <f t="shared" si="12"/>
        <v>353713.2438</v>
      </c>
      <c r="M37" s="55">
        <f t="shared" si="12"/>
        <v>192563.3632</v>
      </c>
      <c r="N37" s="57">
        <f>SUM(B37:M37)</f>
        <v>7276060.0106</v>
      </c>
    </row>
    <row r="38" spans="1:14" ht="18.75" customHeight="1">
      <c r="A38" s="58" t="s">
        <v>56</v>
      </c>
      <c r="B38" s="55">
        <f aca="true" t="shared" si="13" ref="B38:M38">B30*B7</f>
        <v>-3180.07241618</v>
      </c>
      <c r="C38" s="55">
        <f t="shared" si="13"/>
        <v>-2297.334</v>
      </c>
      <c r="D38" s="55">
        <f t="shared" si="13"/>
        <v>-2115.03599545</v>
      </c>
      <c r="E38" s="55">
        <f t="shared" si="13"/>
        <v>-411.75888</v>
      </c>
      <c r="F38" s="55">
        <f t="shared" si="13"/>
        <v>-2011.6045164</v>
      </c>
      <c r="G38" s="55">
        <f t="shared" si="13"/>
        <v>-2598.0573000000004</v>
      </c>
      <c r="H38" s="55">
        <f t="shared" si="13"/>
        <v>-2675.1592</v>
      </c>
      <c r="I38" s="55">
        <f t="shared" si="13"/>
        <v>-2311.5081458</v>
      </c>
      <c r="J38" s="55">
        <f t="shared" si="13"/>
        <v>-1914.484275</v>
      </c>
      <c r="K38" s="55">
        <f t="shared" si="13"/>
        <v>-2191.09038464</v>
      </c>
      <c r="L38" s="55">
        <f t="shared" si="13"/>
        <v>-1146.7116005399998</v>
      </c>
      <c r="M38" s="55">
        <f t="shared" si="13"/>
        <v>-633.46563168</v>
      </c>
      <c r="N38" s="25">
        <f>SUM(B38:M38)</f>
        <v>-23486.282345689997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-70749.12</v>
      </c>
      <c r="C42" s="25">
        <f aca="true" t="shared" si="15" ref="C42:M42">+C43+C46+C54+C55</f>
        <v>-73915.84</v>
      </c>
      <c r="D42" s="25">
        <f t="shared" si="15"/>
        <v>-47112.04</v>
      </c>
      <c r="E42" s="25">
        <f t="shared" si="15"/>
        <v>-8334.4</v>
      </c>
      <c r="F42" s="25">
        <f t="shared" si="15"/>
        <v>-38530.6</v>
      </c>
      <c r="G42" s="25">
        <f t="shared" si="15"/>
        <v>-77739.04</v>
      </c>
      <c r="H42" s="25">
        <f t="shared" si="15"/>
        <v>-96569.4</v>
      </c>
      <c r="I42" s="25">
        <f t="shared" si="15"/>
        <v>-43893.92</v>
      </c>
      <c r="J42" s="25">
        <f t="shared" si="15"/>
        <v>-59318.240000000005</v>
      </c>
      <c r="K42" s="25">
        <f t="shared" si="15"/>
        <v>-44129.04</v>
      </c>
      <c r="L42" s="25">
        <f t="shared" si="15"/>
        <v>-34525</v>
      </c>
      <c r="M42" s="25">
        <f t="shared" si="15"/>
        <v>-20612.2</v>
      </c>
      <c r="N42" s="25">
        <f>+N43+N46+N54+N55</f>
        <v>-615428.84</v>
      </c>
    </row>
    <row r="43" spans="1:14" ht="18.75" customHeight="1">
      <c r="A43" s="17" t="s">
        <v>60</v>
      </c>
      <c r="B43" s="26">
        <f>B44+B45</f>
        <v>-70539.4</v>
      </c>
      <c r="C43" s="26">
        <f>C44+C45</f>
        <v>-73796</v>
      </c>
      <c r="D43" s="26">
        <f>D44+D45</f>
        <v>-47013.6</v>
      </c>
      <c r="E43" s="26">
        <f>E44+E45</f>
        <v>-8291.6</v>
      </c>
      <c r="F43" s="26">
        <f aca="true" t="shared" si="16" ref="F43:M43">F44+F45</f>
        <v>-38509.2</v>
      </c>
      <c r="G43" s="26">
        <f t="shared" si="16"/>
        <v>-77683.4</v>
      </c>
      <c r="H43" s="26">
        <f t="shared" si="16"/>
        <v>-96569.4</v>
      </c>
      <c r="I43" s="26">
        <f t="shared" si="16"/>
        <v>-43791.2</v>
      </c>
      <c r="J43" s="26">
        <f t="shared" si="16"/>
        <v>-59112.8</v>
      </c>
      <c r="K43" s="26">
        <f t="shared" si="16"/>
        <v>-44030.6</v>
      </c>
      <c r="L43" s="26">
        <f t="shared" si="16"/>
        <v>-34439.4</v>
      </c>
      <c r="M43" s="26">
        <f t="shared" si="16"/>
        <v>-20569.4</v>
      </c>
      <c r="N43" s="25">
        <f aca="true" t="shared" si="17" ref="N43:N55">SUM(B43:M43)</f>
        <v>-614346</v>
      </c>
    </row>
    <row r="44" spans="1:25" ht="18.75" customHeight="1">
      <c r="A44" s="13" t="s">
        <v>61</v>
      </c>
      <c r="B44" s="20">
        <f>ROUND(-B9*$D$3,2)</f>
        <v>-70539.4</v>
      </c>
      <c r="C44" s="20">
        <f>ROUND(-C9*$D$3,2)</f>
        <v>-73796</v>
      </c>
      <c r="D44" s="20">
        <f>ROUND(-D9*$D$3,2)</f>
        <v>-47013.6</v>
      </c>
      <c r="E44" s="20">
        <f>ROUND(-E9*$D$3,2)</f>
        <v>-8291.6</v>
      </c>
      <c r="F44" s="20">
        <f aca="true" t="shared" si="18" ref="F44:M44">ROUND(-F9*$D$3,2)</f>
        <v>-38509.2</v>
      </c>
      <c r="G44" s="20">
        <f t="shared" si="18"/>
        <v>-77683.4</v>
      </c>
      <c r="H44" s="20">
        <f t="shared" si="18"/>
        <v>-96569.4</v>
      </c>
      <c r="I44" s="20">
        <f t="shared" si="18"/>
        <v>-43791.2</v>
      </c>
      <c r="J44" s="20">
        <f t="shared" si="18"/>
        <v>-59112.8</v>
      </c>
      <c r="K44" s="20">
        <f t="shared" si="18"/>
        <v>-44030.6</v>
      </c>
      <c r="L44" s="20">
        <f t="shared" si="18"/>
        <v>-34439.4</v>
      </c>
      <c r="M44" s="20">
        <f t="shared" si="18"/>
        <v>-20569.4</v>
      </c>
      <c r="N44" s="47">
        <f t="shared" si="17"/>
        <v>-614346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893585.12368382</v>
      </c>
      <c r="C57" s="29">
        <f t="shared" si="21"/>
        <v>621055.3254</v>
      </c>
      <c r="D57" s="29">
        <f t="shared" si="21"/>
        <v>603395.70500455</v>
      </c>
      <c r="E57" s="29">
        <f t="shared" si="21"/>
        <v>144906.93112</v>
      </c>
      <c r="F57" s="29">
        <f t="shared" si="21"/>
        <v>582253.7426836</v>
      </c>
      <c r="G57" s="29">
        <f t="shared" si="21"/>
        <v>714121.2316</v>
      </c>
      <c r="H57" s="29">
        <f t="shared" si="21"/>
        <v>773318.5943</v>
      </c>
      <c r="I57" s="29">
        <f t="shared" si="21"/>
        <v>678540.1586541999</v>
      </c>
      <c r="J57" s="29">
        <f t="shared" si="21"/>
        <v>542837.0007249999</v>
      </c>
      <c r="K57" s="29">
        <f t="shared" si="21"/>
        <v>627150.6953153599</v>
      </c>
      <c r="L57" s="29">
        <f t="shared" si="21"/>
        <v>319312.69219946</v>
      </c>
      <c r="M57" s="29">
        <f t="shared" si="21"/>
        <v>172036.73756831998</v>
      </c>
      <c r="N57" s="29">
        <f>SUM(B57:M57)</f>
        <v>6672513.93825431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893585.1299999999</v>
      </c>
      <c r="C60" s="36">
        <f aca="true" t="shared" si="22" ref="C60:M60">SUM(C61:C74)</f>
        <v>621055.3300000001</v>
      </c>
      <c r="D60" s="36">
        <f t="shared" si="22"/>
        <v>603395.7</v>
      </c>
      <c r="E60" s="36">
        <f t="shared" si="22"/>
        <v>144906.93</v>
      </c>
      <c r="F60" s="36">
        <f t="shared" si="22"/>
        <v>582253.75</v>
      </c>
      <c r="G60" s="36">
        <f t="shared" si="22"/>
        <v>714121.23</v>
      </c>
      <c r="H60" s="36">
        <f t="shared" si="22"/>
        <v>773318.6</v>
      </c>
      <c r="I60" s="36">
        <f t="shared" si="22"/>
        <v>678540.16</v>
      </c>
      <c r="J60" s="36">
        <f t="shared" si="22"/>
        <v>542837.01</v>
      </c>
      <c r="K60" s="36">
        <f t="shared" si="22"/>
        <v>627150.7</v>
      </c>
      <c r="L60" s="36">
        <f t="shared" si="22"/>
        <v>319312.69</v>
      </c>
      <c r="M60" s="36">
        <f t="shared" si="22"/>
        <v>172036.73</v>
      </c>
      <c r="N60" s="29">
        <f>SUM(N61:N74)</f>
        <v>6672513.960000001</v>
      </c>
    </row>
    <row r="61" spans="1:15" ht="18.75" customHeight="1">
      <c r="A61" s="17" t="s">
        <v>75</v>
      </c>
      <c r="B61" s="36">
        <v>181487.44</v>
      </c>
      <c r="C61" s="36">
        <v>178237.82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359725.26</v>
      </c>
      <c r="O61"/>
    </row>
    <row r="62" spans="1:15" ht="18.75" customHeight="1">
      <c r="A62" s="17" t="s">
        <v>76</v>
      </c>
      <c r="B62" s="36">
        <v>712097.69</v>
      </c>
      <c r="C62" s="36">
        <v>442817.51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1154915.2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603395.7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603395.7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144906.93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144906.93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582253.75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582253.75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714121.23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714121.23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594749.84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594749.84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178568.76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178568.76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678540.16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678540.16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542837.01</v>
      </c>
      <c r="K70" s="35">
        <v>0</v>
      </c>
      <c r="L70" s="35">
        <v>0</v>
      </c>
      <c r="M70" s="35">
        <v>0</v>
      </c>
      <c r="N70" s="29">
        <f t="shared" si="23"/>
        <v>542837.01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627150.7</v>
      </c>
      <c r="L71" s="35">
        <v>0</v>
      </c>
      <c r="M71" s="62"/>
      <c r="N71" s="26">
        <f t="shared" si="23"/>
        <v>627150.7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319312.69</v>
      </c>
      <c r="M72" s="35">
        <v>0</v>
      </c>
      <c r="N72" s="29">
        <f t="shared" si="23"/>
        <v>319312.69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172036.73</v>
      </c>
      <c r="N73" s="26">
        <f t="shared" si="23"/>
        <v>172036.73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2.0899241604959533</v>
      </c>
      <c r="C78" s="45">
        <v>2.078178334760006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1.8317185251691621</v>
      </c>
      <c r="C79" s="45">
        <v>1.727282446576917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1.6811216612424593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2.3377777440122043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1.9620734490239957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1.554425833933686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1.8309051524027664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1.7894211787627012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1.7777785181797823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2.0021786890274313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1.9148728333025062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2.2736996838458574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2.2265890475060677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2016-06-02T14:13:08Z</dcterms:modified>
  <cp:category/>
  <cp:version/>
  <cp:contentType/>
  <cp:contentStatus/>
</cp:coreProperties>
</file>