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<sst xmlns="http://schemas.openxmlformats.org/spreadsheetml/2006/main" count="105" uniqueCount="103">
  <si>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</si>
  <si>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</si>
  <si>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</si>
  <si>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</si>
  <si>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</si>
  <si>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</si>
  <si>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</si>
  <si>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</si>
  <si>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</si>
  <si>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</si>
  <si>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</si>
  <si>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</si>
  <si>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</si>
  <si>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</si>
  <si>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</si>
  <si>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</si>
  <si>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</si>
  <si>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</si>
  <si>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</si>
  <si>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</si>
  <si>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</si>
  <si>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</si>
  <si>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</si>
  <si>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</si>
  <si>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</si>
  <si>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</si>
  <si>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</si>
  <si>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</si>
  <si>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</si>
  <si>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</si>
  <si>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</si>
  <si>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</si>
  <si>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</si>
  <si>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</si>
  <si>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</si>
  <si>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</si>
  <si>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</si>
  <si>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</si>
  <si>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</si>
  <si>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</si>
  <si>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</si>
  <si>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</si>
  <si>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</si>
  <si>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</si>
  <si>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</si>
  <si>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</si>
  <si>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</si>
  <si>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</si>
  <si>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</si>
  <si>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</si>
  <si>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</si>
  <si>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</si>
  <si>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</si>
  <si>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</si>
  <si>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</si>
  <si>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</si>
  <si>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</si>
  <si>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</si>
  <si>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</si>
  <si>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</si>
  <si>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</si>
  <si>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</si>
  <si>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</si>
  <si>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</si>
  <si>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</si>
  <si>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</si>
  <si>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</si>
  <si>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</si>
  <si>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</si>
  <si>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</si>
  <si>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</si>
  <si>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</si>
  <si>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</si>
  <si>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</si>
  <si>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</si>
  <si>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</si>
  <si>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</si>
  <si>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</si>
  <si>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</si>
  <si>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</si>
  <si>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</si>
  <si>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</si>
  <si>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</si>
  <si>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</si>
  <si>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</si>
  <si>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</si>
  <si>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</si>
  <si>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</si>
  <si>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</si>
  <si>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</si>
  <si>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</si>
  <si>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</si>
  <si>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</si>
  <si>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</si>
  <si>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</si>
  <si>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</si>
  <si>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</si>
  <si>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</si>
  <si>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</si>
  <si>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</si>
  <si>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</si>
  <si>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</si>
  <si>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22/05/16 - VENCIMENTO 30/05/16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</si>
</sst>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221009</v>
      </c>
      <c r="C7" s="10">
        <f>C8+C20+C24</f>
        <v>147215</v>
      </c>
      <c r="D7" s="10">
        <f>D8+D20+D24</f>
        <v>170596</v>
      </c>
      <c r="E7" s="10">
        <f>E8+E20+E24</f>
        <v>27616</v>
      </c>
      <c r="F7" s="10">
        <f aca="true" t="shared" si="0" ref="F7:M7">F8+F20+F24</f>
        <v>126497</v>
      </c>
      <c r="G7" s="10">
        <f t="shared" si="0"/>
        <v>207558</v>
      </c>
      <c r="H7" s="10">
        <f t="shared" si="0"/>
        <v>184122</v>
      </c>
      <c r="I7" s="10">
        <f t="shared" si="0"/>
        <v>192397</v>
      </c>
      <c r="J7" s="10">
        <f t="shared" si="0"/>
        <v>144571</v>
      </c>
      <c r="K7" s="10">
        <f t="shared" si="0"/>
        <v>180583</v>
      </c>
      <c r="L7" s="10">
        <f t="shared" si="0"/>
        <v>62921</v>
      </c>
      <c r="M7" s="10">
        <f t="shared" si="0"/>
        <v>31875</v>
      </c>
      <c r="N7" s="10">
        <f>+N8+N20+N24</f>
        <v>1696960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98056</v>
      </c>
      <c r="C8" s="12">
        <f>+C9+C12+C16</f>
        <v>69385</v>
      </c>
      <c r="D8" s="12">
        <f>+D9+D12+D16</f>
        <v>83958</v>
      </c>
      <c r="E8" s="12">
        <f>+E9+E12+E16</f>
        <v>12950</v>
      </c>
      <c r="F8" s="12">
        <f aca="true" t="shared" si="1" ref="F8:M8">+F9+F12+F16</f>
        <v>59969</v>
      </c>
      <c r="G8" s="12">
        <f t="shared" si="1"/>
        <v>102723</v>
      </c>
      <c r="H8" s="12">
        <f t="shared" si="1"/>
        <v>89830</v>
      </c>
      <c r="I8" s="12">
        <f t="shared" si="1"/>
        <v>91017</v>
      </c>
      <c r="J8" s="12">
        <f t="shared" si="1"/>
        <v>70763</v>
      </c>
      <c r="K8" s="12">
        <f t="shared" si="1"/>
        <v>85784</v>
      </c>
      <c r="L8" s="12">
        <f t="shared" si="1"/>
        <v>33303</v>
      </c>
      <c r="M8" s="12">
        <f t="shared" si="1"/>
        <v>17856</v>
      </c>
      <c r="N8" s="12">
        <f>SUM(B8:M8)</f>
        <v>815594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14701</v>
      </c>
      <c r="C9" s="14">
        <v>13558</v>
      </c>
      <c r="D9" s="14">
        <v>11339</v>
      </c>
      <c r="E9" s="14">
        <v>1539</v>
      </c>
      <c r="F9" s="14">
        <v>8337</v>
      </c>
      <c r="G9" s="14">
        <v>16338</v>
      </c>
      <c r="H9" s="14">
        <v>17581</v>
      </c>
      <c r="I9" s="14">
        <v>9757</v>
      </c>
      <c r="J9" s="14">
        <v>12417</v>
      </c>
      <c r="K9" s="14">
        <v>10588</v>
      </c>
      <c r="L9" s="14">
        <v>5794</v>
      </c>
      <c r="M9" s="14">
        <v>2930</v>
      </c>
      <c r="N9" s="12">
        <f aca="true" t="shared" si="2" ref="N9:N19">SUM(B9:M9)</f>
        <v>124879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14701</v>
      </c>
      <c r="C10" s="14">
        <f>+C9-C11</f>
        <v>13558</v>
      </c>
      <c r="D10" s="14">
        <f>+D9-D11</f>
        <v>11339</v>
      </c>
      <c r="E10" s="14">
        <f>+E9-E11</f>
        <v>1539</v>
      </c>
      <c r="F10" s="14">
        <f aca="true" t="shared" si="3" ref="F10:M10">+F9-F11</f>
        <v>8337</v>
      </c>
      <c r="G10" s="14">
        <f t="shared" si="3"/>
        <v>16338</v>
      </c>
      <c r="H10" s="14">
        <f t="shared" si="3"/>
        <v>17581</v>
      </c>
      <c r="I10" s="14">
        <f t="shared" si="3"/>
        <v>9757</v>
      </c>
      <c r="J10" s="14">
        <f t="shared" si="3"/>
        <v>12417</v>
      </c>
      <c r="K10" s="14">
        <f t="shared" si="3"/>
        <v>10588</v>
      </c>
      <c r="L10" s="14">
        <f t="shared" si="3"/>
        <v>5794</v>
      </c>
      <c r="M10" s="14">
        <f t="shared" si="3"/>
        <v>2930</v>
      </c>
      <c r="N10" s="12">
        <f t="shared" si="2"/>
        <v>124879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72149</v>
      </c>
      <c r="C12" s="14">
        <f>C13+C14+C15</f>
        <v>49294</v>
      </c>
      <c r="D12" s="14">
        <f>D13+D14+D15</f>
        <v>64332</v>
      </c>
      <c r="E12" s="14">
        <f>E13+E14+E15</f>
        <v>9988</v>
      </c>
      <c r="F12" s="14">
        <f aca="true" t="shared" si="4" ref="F12:M12">F13+F14+F15</f>
        <v>45139</v>
      </c>
      <c r="G12" s="14">
        <f t="shared" si="4"/>
        <v>75528</v>
      </c>
      <c r="H12" s="14">
        <f t="shared" si="4"/>
        <v>63517</v>
      </c>
      <c r="I12" s="14">
        <f t="shared" si="4"/>
        <v>70640</v>
      </c>
      <c r="J12" s="14">
        <f t="shared" si="4"/>
        <v>50798</v>
      </c>
      <c r="K12" s="14">
        <f t="shared" si="4"/>
        <v>64453</v>
      </c>
      <c r="L12" s="14">
        <f t="shared" si="4"/>
        <v>24397</v>
      </c>
      <c r="M12" s="14">
        <f t="shared" si="4"/>
        <v>13504</v>
      </c>
      <c r="N12" s="12">
        <f t="shared" si="2"/>
        <v>603739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35252</v>
      </c>
      <c r="C13" s="14">
        <v>25460</v>
      </c>
      <c r="D13" s="14">
        <v>31485</v>
      </c>
      <c r="E13" s="14">
        <v>4899</v>
      </c>
      <c r="F13" s="14">
        <v>23010</v>
      </c>
      <c r="G13" s="14">
        <v>38862</v>
      </c>
      <c r="H13" s="14">
        <v>32841</v>
      </c>
      <c r="I13" s="14">
        <v>35421</v>
      </c>
      <c r="J13" s="14">
        <v>24240</v>
      </c>
      <c r="K13" s="14">
        <v>30251</v>
      </c>
      <c r="L13" s="14">
        <v>11073</v>
      </c>
      <c r="M13" s="14">
        <v>5921</v>
      </c>
      <c r="N13" s="12">
        <f t="shared" si="2"/>
        <v>298715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35483</v>
      </c>
      <c r="C14" s="14">
        <v>22511</v>
      </c>
      <c r="D14" s="14">
        <v>31818</v>
      </c>
      <c r="E14" s="14">
        <v>4835</v>
      </c>
      <c r="F14" s="14">
        <v>21183</v>
      </c>
      <c r="G14" s="14">
        <v>34361</v>
      </c>
      <c r="H14" s="14">
        <v>29129</v>
      </c>
      <c r="I14" s="14">
        <v>34245</v>
      </c>
      <c r="J14" s="14">
        <v>25529</v>
      </c>
      <c r="K14" s="14">
        <v>33186</v>
      </c>
      <c r="L14" s="14">
        <v>12776</v>
      </c>
      <c r="M14" s="14">
        <v>7362</v>
      </c>
      <c r="N14" s="12">
        <f t="shared" si="2"/>
        <v>292418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1414</v>
      </c>
      <c r="C15" s="14">
        <v>1323</v>
      </c>
      <c r="D15" s="14">
        <v>1029</v>
      </c>
      <c r="E15" s="14">
        <v>254</v>
      </c>
      <c r="F15" s="14">
        <v>946</v>
      </c>
      <c r="G15" s="14">
        <v>2305</v>
      </c>
      <c r="H15" s="14">
        <v>1547</v>
      </c>
      <c r="I15" s="14">
        <v>974</v>
      </c>
      <c r="J15" s="14">
        <v>1029</v>
      </c>
      <c r="K15" s="14">
        <v>1016</v>
      </c>
      <c r="L15" s="14">
        <v>548</v>
      </c>
      <c r="M15" s="14">
        <v>221</v>
      </c>
      <c r="N15" s="12">
        <f t="shared" si="2"/>
        <v>12606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11206</v>
      </c>
      <c r="C16" s="14">
        <f>C17+C18+C19</f>
        <v>6533</v>
      </c>
      <c r="D16" s="14">
        <f>D17+D18+D19</f>
        <v>8287</v>
      </c>
      <c r="E16" s="14">
        <f>E17+E18+E19</f>
        <v>1423</v>
      </c>
      <c r="F16" s="14">
        <f aca="true" t="shared" si="5" ref="F16:M16">F17+F18+F19</f>
        <v>6493</v>
      </c>
      <c r="G16" s="14">
        <f t="shared" si="5"/>
        <v>10857</v>
      </c>
      <c r="H16" s="14">
        <f t="shared" si="5"/>
        <v>8732</v>
      </c>
      <c r="I16" s="14">
        <f t="shared" si="5"/>
        <v>10620</v>
      </c>
      <c r="J16" s="14">
        <f t="shared" si="5"/>
        <v>7548</v>
      </c>
      <c r="K16" s="14">
        <f t="shared" si="5"/>
        <v>10743</v>
      </c>
      <c r="L16" s="14">
        <f t="shared" si="5"/>
        <v>3112</v>
      </c>
      <c r="M16" s="14">
        <f t="shared" si="5"/>
        <v>1422</v>
      </c>
      <c r="N16" s="12">
        <f t="shared" si="2"/>
        <v>86976</v>
      </c>
    </row>
    <row r="17" spans="1:25" ht="18.75" customHeight="1">
      <c r="A17" s="15" t="s">
        <v>16</v>
      </c>
      <c r="B17" s="14">
        <v>7548</v>
      </c>
      <c r="C17" s="14">
        <v>4610</v>
      </c>
      <c r="D17" s="14">
        <v>5088</v>
      </c>
      <c r="E17" s="14">
        <v>945</v>
      </c>
      <c r="F17" s="14">
        <v>4267</v>
      </c>
      <c r="G17" s="14">
        <v>7110</v>
      </c>
      <c r="H17" s="14">
        <v>5862</v>
      </c>
      <c r="I17" s="14">
        <v>6830</v>
      </c>
      <c r="J17" s="14">
        <v>4786</v>
      </c>
      <c r="K17" s="14">
        <v>6577</v>
      </c>
      <c r="L17" s="14">
        <v>1830</v>
      </c>
      <c r="M17" s="14">
        <v>816</v>
      </c>
      <c r="N17" s="12">
        <f t="shared" si="2"/>
        <v>56269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3206</v>
      </c>
      <c r="C18" s="14">
        <v>1478</v>
      </c>
      <c r="D18" s="14">
        <v>2846</v>
      </c>
      <c r="E18" s="14">
        <v>409</v>
      </c>
      <c r="F18" s="14">
        <v>1879</v>
      </c>
      <c r="G18" s="14">
        <v>3033</v>
      </c>
      <c r="H18" s="14">
        <v>2399</v>
      </c>
      <c r="I18" s="14">
        <v>3468</v>
      </c>
      <c r="J18" s="14">
        <v>2445</v>
      </c>
      <c r="K18" s="14">
        <v>3870</v>
      </c>
      <c r="L18" s="14">
        <v>1166</v>
      </c>
      <c r="M18" s="14">
        <v>546</v>
      </c>
      <c r="N18" s="12">
        <f t="shared" si="2"/>
        <v>26745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452</v>
      </c>
      <c r="C19" s="14">
        <v>445</v>
      </c>
      <c r="D19" s="14">
        <v>353</v>
      </c>
      <c r="E19" s="14">
        <v>69</v>
      </c>
      <c r="F19" s="14">
        <v>347</v>
      </c>
      <c r="G19" s="14">
        <v>714</v>
      </c>
      <c r="H19" s="14">
        <v>471</v>
      </c>
      <c r="I19" s="14">
        <v>322</v>
      </c>
      <c r="J19" s="14">
        <v>317</v>
      </c>
      <c r="K19" s="14">
        <v>296</v>
      </c>
      <c r="L19" s="14">
        <v>116</v>
      </c>
      <c r="M19" s="14">
        <v>60</v>
      </c>
      <c r="N19" s="12">
        <f t="shared" si="2"/>
        <v>3962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51488</v>
      </c>
      <c r="C20" s="18">
        <f>C21+C22+C23</f>
        <v>29626</v>
      </c>
      <c r="D20" s="18">
        <f>D21+D22+D23</f>
        <v>35467</v>
      </c>
      <c r="E20" s="18">
        <f>E21+E22+E23</f>
        <v>5366</v>
      </c>
      <c r="F20" s="18">
        <f aca="true" t="shared" si="6" ref="F20:M20">F21+F22+F23</f>
        <v>23926</v>
      </c>
      <c r="G20" s="18">
        <f t="shared" si="6"/>
        <v>37751</v>
      </c>
      <c r="H20" s="18">
        <f t="shared" si="6"/>
        <v>39009</v>
      </c>
      <c r="I20" s="18">
        <f t="shared" si="6"/>
        <v>48452</v>
      </c>
      <c r="J20" s="18">
        <f t="shared" si="6"/>
        <v>30953</v>
      </c>
      <c r="K20" s="18">
        <f t="shared" si="6"/>
        <v>51268</v>
      </c>
      <c r="L20" s="18">
        <f t="shared" si="6"/>
        <v>16054</v>
      </c>
      <c r="M20" s="18">
        <f t="shared" si="6"/>
        <v>7999</v>
      </c>
      <c r="N20" s="12">
        <f aca="true" t="shared" si="7" ref="N20:N26">SUM(B20:M20)</f>
        <v>377359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28614</v>
      </c>
      <c r="C21" s="14">
        <v>18258</v>
      </c>
      <c r="D21" s="14">
        <v>19479</v>
      </c>
      <c r="E21" s="14">
        <v>3154</v>
      </c>
      <c r="F21" s="14">
        <v>13266</v>
      </c>
      <c r="G21" s="14">
        <v>21173</v>
      </c>
      <c r="H21" s="14">
        <v>23712</v>
      </c>
      <c r="I21" s="14">
        <v>27253</v>
      </c>
      <c r="J21" s="14">
        <v>17017</v>
      </c>
      <c r="K21" s="14">
        <v>26721</v>
      </c>
      <c r="L21" s="14">
        <v>8734</v>
      </c>
      <c r="M21" s="14">
        <v>4312</v>
      </c>
      <c r="N21" s="12">
        <f t="shared" si="7"/>
        <v>211693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22199</v>
      </c>
      <c r="C22" s="14">
        <v>10841</v>
      </c>
      <c r="D22" s="14">
        <v>15620</v>
      </c>
      <c r="E22" s="14">
        <v>2145</v>
      </c>
      <c r="F22" s="14">
        <v>10297</v>
      </c>
      <c r="G22" s="14">
        <v>15821</v>
      </c>
      <c r="H22" s="14">
        <v>14779</v>
      </c>
      <c r="I22" s="14">
        <v>20691</v>
      </c>
      <c r="J22" s="14">
        <v>13490</v>
      </c>
      <c r="K22" s="14">
        <v>23964</v>
      </c>
      <c r="L22" s="14">
        <v>7087</v>
      </c>
      <c r="M22" s="14">
        <v>3602</v>
      </c>
      <c r="N22" s="12">
        <f t="shared" si="7"/>
        <v>160536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675</v>
      </c>
      <c r="C23" s="14">
        <v>527</v>
      </c>
      <c r="D23" s="14">
        <v>368</v>
      </c>
      <c r="E23" s="14">
        <v>67</v>
      </c>
      <c r="F23" s="14">
        <v>363</v>
      </c>
      <c r="G23" s="14">
        <v>757</v>
      </c>
      <c r="H23" s="14">
        <v>518</v>
      </c>
      <c r="I23" s="14">
        <v>508</v>
      </c>
      <c r="J23" s="14">
        <v>446</v>
      </c>
      <c r="K23" s="14">
        <v>583</v>
      </c>
      <c r="L23" s="14">
        <v>233</v>
      </c>
      <c r="M23" s="14">
        <v>85</v>
      </c>
      <c r="N23" s="12">
        <f t="shared" si="7"/>
        <v>5130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71465</v>
      </c>
      <c r="C24" s="14">
        <f>C25+C26</f>
        <v>48204</v>
      </c>
      <c r="D24" s="14">
        <f>D25+D26</f>
        <v>51171</v>
      </c>
      <c r="E24" s="14">
        <f>E25+E26</f>
        <v>9300</v>
      </c>
      <c r="F24" s="14">
        <f aca="true" t="shared" si="8" ref="F24:M24">F25+F26</f>
        <v>42602</v>
      </c>
      <c r="G24" s="14">
        <f t="shared" si="8"/>
        <v>67084</v>
      </c>
      <c r="H24" s="14">
        <f t="shared" si="8"/>
        <v>55283</v>
      </c>
      <c r="I24" s="14">
        <f t="shared" si="8"/>
        <v>52928</v>
      </c>
      <c r="J24" s="14">
        <f t="shared" si="8"/>
        <v>42855</v>
      </c>
      <c r="K24" s="14">
        <f t="shared" si="8"/>
        <v>43531</v>
      </c>
      <c r="L24" s="14">
        <f t="shared" si="8"/>
        <v>13564</v>
      </c>
      <c r="M24" s="14">
        <f t="shared" si="8"/>
        <v>6020</v>
      </c>
      <c r="N24" s="12">
        <f t="shared" si="7"/>
        <v>504007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37669</v>
      </c>
      <c r="C25" s="14">
        <v>28135</v>
      </c>
      <c r="D25" s="14">
        <v>29932</v>
      </c>
      <c r="E25" s="14">
        <v>5671</v>
      </c>
      <c r="F25" s="14">
        <v>25357</v>
      </c>
      <c r="G25" s="14">
        <v>40211</v>
      </c>
      <c r="H25" s="14">
        <v>34163</v>
      </c>
      <c r="I25" s="14">
        <v>27915</v>
      </c>
      <c r="J25" s="14">
        <v>25426</v>
      </c>
      <c r="K25" s="14">
        <v>22795</v>
      </c>
      <c r="L25" s="14">
        <v>7331</v>
      </c>
      <c r="M25" s="14">
        <v>3044</v>
      </c>
      <c r="N25" s="12">
        <f t="shared" si="7"/>
        <v>287649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f>21645+12151</f>
        <v>33796</v>
      </c>
      <c r="C26" s="14">
        <f>13707+6362</f>
        <v>20069</v>
      </c>
      <c r="D26" s="14">
        <f>14653+6586</f>
        <v>21239</v>
      </c>
      <c r="E26" s="14">
        <f>2508+1121</f>
        <v>3629</v>
      </c>
      <c r="F26" s="14">
        <f>13195+4050</f>
        <v>17245</v>
      </c>
      <c r="G26" s="14">
        <f>20284+6589</f>
        <v>26873</v>
      </c>
      <c r="H26" s="14">
        <f>16200+4920</f>
        <v>21120</v>
      </c>
      <c r="I26" s="14">
        <f>16581+8432</f>
        <v>25013</v>
      </c>
      <c r="J26" s="14">
        <f>11861+5568</f>
        <v>17429</v>
      </c>
      <c r="K26" s="14">
        <f>13177+7559</f>
        <v>20736</v>
      </c>
      <c r="L26" s="14">
        <f>4178+2055</f>
        <v>6233</v>
      </c>
      <c r="M26" s="14">
        <f>2065+911</f>
        <v>2976</v>
      </c>
      <c r="N26" s="12">
        <f t="shared" si="7"/>
        <v>216358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1.87210546</v>
      </c>
      <c r="C28" s="23">
        <f aca="true" t="shared" si="9" ref="C28:M28">C29+C30</f>
        <v>1.8086</v>
      </c>
      <c r="D28" s="23">
        <f t="shared" si="9"/>
        <v>1.67545005</v>
      </c>
      <c r="E28" s="23">
        <f t="shared" si="9"/>
        <v>2.3279184</v>
      </c>
      <c r="F28" s="23">
        <f t="shared" si="9"/>
        <v>1.95524205</v>
      </c>
      <c r="G28" s="23">
        <f t="shared" si="9"/>
        <v>1.5492</v>
      </c>
      <c r="H28" s="23">
        <f t="shared" si="9"/>
        <v>1.8149</v>
      </c>
      <c r="I28" s="23">
        <f t="shared" si="9"/>
        <v>1.7715117999999999</v>
      </c>
      <c r="J28" s="23">
        <f t="shared" si="9"/>
        <v>1.9951343000000001</v>
      </c>
      <c r="K28" s="23">
        <f t="shared" si="9"/>
        <v>1.90744976</v>
      </c>
      <c r="L28" s="23">
        <f t="shared" si="9"/>
        <v>2.26553143</v>
      </c>
      <c r="M28" s="23">
        <f t="shared" si="9"/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>+L33*L34</f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417009.23560914</v>
      </c>
      <c r="C36" s="61">
        <f aca="true" t="shared" si="11" ref="C36:M36">C37+C38+C39+C40</f>
        <v>268731.169</v>
      </c>
      <c r="D36" s="61">
        <f t="shared" si="11"/>
        <v>297833.88672979997</v>
      </c>
      <c r="E36" s="61">
        <f t="shared" si="11"/>
        <v>64934.0745344</v>
      </c>
      <c r="F36" s="61">
        <f t="shared" si="11"/>
        <v>249493.65359884998</v>
      </c>
      <c r="G36" s="61">
        <f t="shared" si="11"/>
        <v>324211.01359999995</v>
      </c>
      <c r="H36" s="61">
        <f t="shared" si="11"/>
        <v>337060.5778</v>
      </c>
      <c r="I36" s="61">
        <f t="shared" si="11"/>
        <v>343380.15578459995</v>
      </c>
      <c r="J36" s="61">
        <f t="shared" si="11"/>
        <v>290557.16088529996</v>
      </c>
      <c r="K36" s="61">
        <f t="shared" si="11"/>
        <v>347055.24001008</v>
      </c>
      <c r="L36" s="61">
        <f t="shared" si="11"/>
        <v>143820.66310703</v>
      </c>
      <c r="M36" s="61">
        <f t="shared" si="11"/>
        <v>71426.6691</v>
      </c>
      <c r="N36" s="61">
        <f>N37+N38+N39+N40</f>
        <v>3155513.4997591996</v>
      </c>
    </row>
    <row r="37" spans="1:14" ht="18.75" customHeight="1">
      <c r="A37" s="58" t="s">
        <v>55</v>
      </c>
      <c r="B37" s="55">
        <f aca="true" t="shared" si="12" ref="B37:M37">B29*B7</f>
        <v>415121.2047</v>
      </c>
      <c r="C37" s="55">
        <f t="shared" si="12"/>
        <v>267136.339</v>
      </c>
      <c r="D37" s="55">
        <f t="shared" si="12"/>
        <v>286771.876</v>
      </c>
      <c r="E37" s="55">
        <f t="shared" si="12"/>
        <v>64461.2672</v>
      </c>
      <c r="F37" s="55">
        <f t="shared" si="12"/>
        <v>248136.5152</v>
      </c>
      <c r="G37" s="55">
        <f t="shared" si="12"/>
        <v>322607.3994</v>
      </c>
      <c r="H37" s="55">
        <f t="shared" si="12"/>
        <v>335194.101</v>
      </c>
      <c r="I37" s="55">
        <f t="shared" si="12"/>
        <v>341927.9484</v>
      </c>
      <c r="J37" s="55">
        <f t="shared" si="12"/>
        <v>289358.8565</v>
      </c>
      <c r="K37" s="55">
        <f t="shared" si="12"/>
        <v>345581.6871</v>
      </c>
      <c r="L37" s="55">
        <f t="shared" si="12"/>
        <v>143013.1409</v>
      </c>
      <c r="M37" s="55">
        <f t="shared" si="12"/>
        <v>70941</v>
      </c>
      <c r="N37" s="57">
        <f>SUM(B37:M37)</f>
        <v>3130251.3353999993</v>
      </c>
    </row>
    <row r="38" spans="1:14" ht="18.75" customHeight="1">
      <c r="A38" s="58" t="s">
        <v>56</v>
      </c>
      <c r="B38" s="55">
        <f aca="true" t="shared" si="13" ref="B38:M38">B30*B7</f>
        <v>-1369.04909086</v>
      </c>
      <c r="C38" s="55">
        <f t="shared" si="13"/>
        <v>-883.29</v>
      </c>
      <c r="D38" s="55">
        <f t="shared" si="13"/>
        <v>-946.7992701999999</v>
      </c>
      <c r="E38" s="55">
        <f t="shared" si="13"/>
        <v>-173.4726656</v>
      </c>
      <c r="F38" s="55">
        <f t="shared" si="13"/>
        <v>-804.26160115</v>
      </c>
      <c r="G38" s="55">
        <f t="shared" si="13"/>
        <v>-1058.5458</v>
      </c>
      <c r="H38" s="55">
        <f t="shared" si="13"/>
        <v>-1031.0832</v>
      </c>
      <c r="I38" s="55">
        <f t="shared" si="13"/>
        <v>-1094.3926154</v>
      </c>
      <c r="J38" s="55">
        <f t="shared" si="13"/>
        <v>-920.2956147</v>
      </c>
      <c r="K38" s="55">
        <f t="shared" si="13"/>
        <v>-1128.68708992</v>
      </c>
      <c r="L38" s="55">
        <f t="shared" si="13"/>
        <v>-463.63779296999996</v>
      </c>
      <c r="M38" s="55">
        <f t="shared" si="13"/>
        <v>-233.3709</v>
      </c>
      <c r="N38" s="25">
        <f>SUM(B38:M38)</f>
        <v>-10106.8856408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9847.41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-56073.520000000004</v>
      </c>
      <c r="C42" s="25">
        <f aca="true" t="shared" si="15" ref="C42:M42">+C43+C46+C54+C55</f>
        <v>-51640.24</v>
      </c>
      <c r="D42" s="25">
        <f t="shared" si="15"/>
        <v>-43186.64</v>
      </c>
      <c r="E42" s="25">
        <f t="shared" si="15"/>
        <v>-5891</v>
      </c>
      <c r="F42" s="25">
        <f t="shared" si="15"/>
        <v>-31702</v>
      </c>
      <c r="G42" s="25">
        <f t="shared" si="15"/>
        <v>-62140.04</v>
      </c>
      <c r="H42" s="25">
        <f t="shared" si="15"/>
        <v>-66807.8</v>
      </c>
      <c r="I42" s="25">
        <f t="shared" si="15"/>
        <v>-37179.32</v>
      </c>
      <c r="J42" s="25">
        <f t="shared" si="15"/>
        <v>-47390.04</v>
      </c>
      <c r="K42" s="25">
        <f t="shared" si="15"/>
        <v>-40332.840000000004</v>
      </c>
      <c r="L42" s="25">
        <f t="shared" si="15"/>
        <v>-22102.8</v>
      </c>
      <c r="M42" s="25">
        <f t="shared" si="15"/>
        <v>-11176.8</v>
      </c>
      <c r="N42" s="25">
        <f>+N43+N46+N54+N55</f>
        <v>-475623.04000000004</v>
      </c>
    </row>
    <row r="43" spans="1:14" ht="18.75" customHeight="1">
      <c r="A43" s="17" t="s">
        <v>60</v>
      </c>
      <c r="B43" s="26">
        <f>B44+B45</f>
        <v>-55863.8</v>
      </c>
      <c r="C43" s="26">
        <f>C44+C45</f>
        <v>-51520.4</v>
      </c>
      <c r="D43" s="26">
        <f>D44+D45</f>
        <v>-43088.2</v>
      </c>
      <c r="E43" s="26">
        <f>E44+E45</f>
        <v>-5848.2</v>
      </c>
      <c r="F43" s="26">
        <f aca="true" t="shared" si="16" ref="F43:M43">F44+F45</f>
        <v>-31680.6</v>
      </c>
      <c r="G43" s="26">
        <f t="shared" si="16"/>
        <v>-62084.4</v>
      </c>
      <c r="H43" s="26">
        <f t="shared" si="16"/>
        <v>-66807.8</v>
      </c>
      <c r="I43" s="26">
        <f t="shared" si="16"/>
        <v>-37076.6</v>
      </c>
      <c r="J43" s="26">
        <f t="shared" si="16"/>
        <v>-47184.6</v>
      </c>
      <c r="K43" s="26">
        <f t="shared" si="16"/>
        <v>-40234.4</v>
      </c>
      <c r="L43" s="26">
        <f t="shared" si="16"/>
        <v>-22017.2</v>
      </c>
      <c r="M43" s="26">
        <f t="shared" si="16"/>
        <v>-11134</v>
      </c>
      <c r="N43" s="25">
        <f aca="true" t="shared" si="17" ref="N43:N55">SUM(B43:M43)</f>
        <v>-474540.2</v>
      </c>
    </row>
    <row r="44" spans="1:25" ht="18.75" customHeight="1">
      <c r="A44" s="13" t="s">
        <v>61</v>
      </c>
      <c r="B44" s="20">
        <f>ROUND(-B9*$D$3,2)</f>
        <v>-55863.8</v>
      </c>
      <c r="C44" s="20">
        <f>ROUND(-C9*$D$3,2)</f>
        <v>-51520.4</v>
      </c>
      <c r="D44" s="20">
        <f>ROUND(-D9*$D$3,2)</f>
        <v>-43088.2</v>
      </c>
      <c r="E44" s="20">
        <f>ROUND(-E9*$D$3,2)</f>
        <v>-5848.2</v>
      </c>
      <c r="F44" s="20">
        <f aca="true" t="shared" si="18" ref="F44:M44">ROUND(-F9*$D$3,2)</f>
        <v>-31680.6</v>
      </c>
      <c r="G44" s="20">
        <f t="shared" si="18"/>
        <v>-62084.4</v>
      </c>
      <c r="H44" s="20">
        <f t="shared" si="18"/>
        <v>-66807.8</v>
      </c>
      <c r="I44" s="20">
        <f t="shared" si="18"/>
        <v>-37076.6</v>
      </c>
      <c r="J44" s="20">
        <f t="shared" si="18"/>
        <v>-47184.6</v>
      </c>
      <c r="K44" s="20">
        <f t="shared" si="18"/>
        <v>-40234.4</v>
      </c>
      <c r="L44" s="20">
        <f t="shared" si="18"/>
        <v>-22017.2</v>
      </c>
      <c r="M44" s="20">
        <f t="shared" si="18"/>
        <v>-11134</v>
      </c>
      <c r="N44" s="47">
        <f t="shared" si="17"/>
        <v>-474540.2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360935.71560914</v>
      </c>
      <c r="C57" s="29">
        <f t="shared" si="21"/>
        <v>217090.929</v>
      </c>
      <c r="D57" s="29">
        <f t="shared" si="21"/>
        <v>254647.24672979995</v>
      </c>
      <c r="E57" s="29">
        <f t="shared" si="21"/>
        <v>59043.0745344</v>
      </c>
      <c r="F57" s="29">
        <f t="shared" si="21"/>
        <v>217791.65359884998</v>
      </c>
      <c r="G57" s="29">
        <f t="shared" si="21"/>
        <v>262070.97359999994</v>
      </c>
      <c r="H57" s="29">
        <f t="shared" si="21"/>
        <v>270252.77780000004</v>
      </c>
      <c r="I57" s="29">
        <f t="shared" si="21"/>
        <v>306200.83578459994</v>
      </c>
      <c r="J57" s="29">
        <f t="shared" si="21"/>
        <v>243167.12088529996</v>
      </c>
      <c r="K57" s="29">
        <f t="shared" si="21"/>
        <v>306722.40001007996</v>
      </c>
      <c r="L57" s="29">
        <f t="shared" si="21"/>
        <v>121717.86310703</v>
      </c>
      <c r="M57" s="29">
        <f t="shared" si="21"/>
        <v>60249.869099999996</v>
      </c>
      <c r="N57" s="29">
        <f>SUM(B57:M57)</f>
        <v>2679890.4597591995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360935.70999999996</v>
      </c>
      <c r="C60" s="36">
        <f aca="true" t="shared" si="22" ref="C60:M60">SUM(C61:C74)</f>
        <v>217090.93</v>
      </c>
      <c r="D60" s="36">
        <f t="shared" si="22"/>
        <v>254647.25</v>
      </c>
      <c r="E60" s="36">
        <f t="shared" si="22"/>
        <v>59043.08</v>
      </c>
      <c r="F60" s="36">
        <f t="shared" si="22"/>
        <v>217791.66</v>
      </c>
      <c r="G60" s="36">
        <f t="shared" si="22"/>
        <v>262070.97</v>
      </c>
      <c r="H60" s="36">
        <f t="shared" si="22"/>
        <v>270252.78</v>
      </c>
      <c r="I60" s="36">
        <f t="shared" si="22"/>
        <v>306200.84</v>
      </c>
      <c r="J60" s="36">
        <f t="shared" si="22"/>
        <v>243167.12</v>
      </c>
      <c r="K60" s="36">
        <f t="shared" si="22"/>
        <v>306722.4</v>
      </c>
      <c r="L60" s="36">
        <f t="shared" si="22"/>
        <v>121717.86</v>
      </c>
      <c r="M60" s="36">
        <f t="shared" si="22"/>
        <v>60249.87</v>
      </c>
      <c r="N60" s="29">
        <f>SUM(N61:N74)</f>
        <v>2679890.4699999997</v>
      </c>
    </row>
    <row r="61" spans="1:15" ht="18.75" customHeight="1">
      <c r="A61" s="17" t="s">
        <v>75</v>
      </c>
      <c r="B61" s="36">
        <v>70703.34</v>
      </c>
      <c r="C61" s="36">
        <v>62221.02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132924.36</v>
      </c>
      <c r="O61"/>
    </row>
    <row r="62" spans="1:15" ht="18.75" customHeight="1">
      <c r="A62" s="17" t="s">
        <v>76</v>
      </c>
      <c r="B62" s="36">
        <v>290232.37</v>
      </c>
      <c r="C62" s="36">
        <v>154869.91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445102.28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254647.25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254647.25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59043.08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59043.08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217791.66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217791.66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262070.97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262070.97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209485.91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209485.91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60766.87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60766.87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306200.84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306200.84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243167.12</v>
      </c>
      <c r="K70" s="35">
        <v>0</v>
      </c>
      <c r="L70" s="35">
        <v>0</v>
      </c>
      <c r="M70" s="35">
        <v>0</v>
      </c>
      <c r="N70" s="29">
        <f t="shared" si="23"/>
        <v>243167.12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306722.4</v>
      </c>
      <c r="L71" s="35">
        <v>0</v>
      </c>
      <c r="M71" s="62"/>
      <c r="N71" s="26">
        <f t="shared" si="23"/>
        <v>306722.4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121717.86</v>
      </c>
      <c r="M72" s="35">
        <v>0</v>
      </c>
      <c r="N72" s="29">
        <f t="shared" si="23"/>
        <v>121717.86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60249.87</v>
      </c>
      <c r="N73" s="26">
        <f t="shared" si="23"/>
        <v>60249.87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2.111880593445294</v>
      </c>
      <c r="C78" s="45">
        <v>2.0938322582413065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1.840043124180149</v>
      </c>
      <c r="C79" s="45">
        <v>1.7369714094759852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1.6881197491723134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2.3513207754345307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1.9723286212230329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1.562026101619788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1.840384291280188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1.7988538379654269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1.7847479731212021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2.009788691267958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1.9218599758010444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2.28573390612085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2.2408366776470587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2016-06-02T13:42:28Z</dcterms:modified>
  <cp:category/>
  <cp:version/>
  <cp:contentType/>
  <cp:contentStatus/>
</cp:coreProperties>
</file>