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<sst xmlns="http://schemas.openxmlformats.org/spreadsheetml/2006/main" count="105" uniqueCount="103">
  <si>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</si>
  <si>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</si>
  <si>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</si>
  <si>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</si>
  <si>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</si>
  <si>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</si>
  <si>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</si>
  <si>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</si>
  <si>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</si>
  <si>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</si>
  <si>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</si>
  <si>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</si>
  <si>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</si>
  <si>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</si>
  <si>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</si>
  <si>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</si>
  <si>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</si>
  <si>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</si>
  <si>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</si>
  <si>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</si>
  <si>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</si>
  <si>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</si>
  <si>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</si>
  <si>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</si>
  <si>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</si>
  <si>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</si>
  <si>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</si>
  <si>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</si>
  <si>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</si>
  <si>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</si>
  <si>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</si>
  <si>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</si>
  <si>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</si>
  <si>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</si>
  <si>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</si>
  <si>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</si>
  <si>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</si>
  <si>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</si>
  <si>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</si>
  <si>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</si>
  <si>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</si>
  <si>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</si>
  <si>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</si>
  <si>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</si>
  <si>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</si>
  <si>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</si>
  <si>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</si>
  <si>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</si>
  <si>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</si>
  <si>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</si>
  <si>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</si>
  <si>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</si>
  <si>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</si>
  <si>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</si>
  <si>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</si>
  <si>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</si>
  <si>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</si>
  <si>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</si>
  <si>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</si>
  <si>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</si>
  <si>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</si>
  <si>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</si>
  <si>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</si>
  <si>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</si>
  <si>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</si>
  <si>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</si>
  <si>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</si>
  <si>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</si>
  <si>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</si>
  <si>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</si>
  <si>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</si>
  <si>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</si>
  <si>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</si>
  <si>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</si>
  <si>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</si>
  <si>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</si>
  <si>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</si>
  <si>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</si>
  <si>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</si>
  <si>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</si>
  <si>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</si>
  <si>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</si>
  <si>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</si>
  <si>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</si>
  <si>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</si>
  <si>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</si>
  <si>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</si>
  <si>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</si>
  <si>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</si>
  <si>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</si>
  <si>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</si>
  <si>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</si>
  <si>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</si>
  <si>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</si>
  <si>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</si>
  <si>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</si>
  <si>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</si>
  <si>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</si>
  <si>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</si>
  <si>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</si>
  <si>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</si>
  <si>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</si>
  <si>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19/05/16 - VENCIMENTO 27/05/16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</si>
</sst>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2.75390625" style="1" bestFit="1" customWidth="1"/>
    <col min="17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479937</v>
      </c>
      <c r="C7" s="10">
        <f>C8+C20+C24</f>
        <v>354450</v>
      </c>
      <c r="D7" s="10">
        <f>D8+D20+D24</f>
        <v>356794</v>
      </c>
      <c r="E7" s="10">
        <f>E8+E20+E24</f>
        <v>51981</v>
      </c>
      <c r="F7" s="10">
        <f aca="true" t="shared" si="0" ref="F7:M7">F8+F20+F24</f>
        <v>306154</v>
      </c>
      <c r="G7" s="10">
        <f t="shared" si="0"/>
        <v>490911</v>
      </c>
      <c r="H7" s="10">
        <f t="shared" si="0"/>
        <v>452242</v>
      </c>
      <c r="I7" s="10">
        <f t="shared" si="0"/>
        <v>384398</v>
      </c>
      <c r="J7" s="10">
        <f t="shared" si="0"/>
        <v>290531</v>
      </c>
      <c r="K7" s="10">
        <f t="shared" si="0"/>
        <v>345874</v>
      </c>
      <c r="L7" s="10">
        <f t="shared" si="0"/>
        <v>156821</v>
      </c>
      <c r="M7" s="10">
        <f t="shared" si="0"/>
        <v>84742</v>
      </c>
      <c r="N7" s="10">
        <f>+N8+N20+N24</f>
        <v>3754835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214663</v>
      </c>
      <c r="C8" s="12">
        <f>+C9+C12+C16</f>
        <v>169564</v>
      </c>
      <c r="D8" s="12">
        <f>+D9+D12+D16</f>
        <v>187768</v>
      </c>
      <c r="E8" s="12">
        <f>+E9+E12+E16</f>
        <v>25369</v>
      </c>
      <c r="F8" s="12">
        <f aca="true" t="shared" si="1" ref="F8:M8">+F9+F12+F16</f>
        <v>144705</v>
      </c>
      <c r="G8" s="12">
        <f t="shared" si="1"/>
        <v>243876</v>
      </c>
      <c r="H8" s="12">
        <f t="shared" si="1"/>
        <v>217840</v>
      </c>
      <c r="I8" s="12">
        <f t="shared" si="1"/>
        <v>190839</v>
      </c>
      <c r="J8" s="12">
        <f t="shared" si="1"/>
        <v>143135</v>
      </c>
      <c r="K8" s="12">
        <f t="shared" si="1"/>
        <v>160020</v>
      </c>
      <c r="L8" s="12">
        <f t="shared" si="1"/>
        <v>82433</v>
      </c>
      <c r="M8" s="12">
        <f t="shared" si="1"/>
        <v>46506</v>
      </c>
      <c r="N8" s="12">
        <f>SUM(B8:M8)</f>
        <v>1826718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16290</v>
      </c>
      <c r="C9" s="14">
        <v>17145</v>
      </c>
      <c r="D9" s="14">
        <v>10926</v>
      </c>
      <c r="E9" s="14">
        <v>1617</v>
      </c>
      <c r="F9" s="14">
        <v>9685</v>
      </c>
      <c r="G9" s="14">
        <v>18325</v>
      </c>
      <c r="H9" s="14">
        <v>23407</v>
      </c>
      <c r="I9" s="14">
        <v>9828</v>
      </c>
      <c r="J9" s="14">
        <v>13919</v>
      </c>
      <c r="K9" s="14">
        <v>10667</v>
      </c>
      <c r="L9" s="14">
        <v>8609</v>
      </c>
      <c r="M9" s="14">
        <v>4956</v>
      </c>
      <c r="N9" s="12">
        <f aca="true" t="shared" si="2" ref="N9:N19">SUM(B9:M9)</f>
        <v>145374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16290</v>
      </c>
      <c r="C10" s="14">
        <f>+C9-C11</f>
        <v>17145</v>
      </c>
      <c r="D10" s="14">
        <f>+D9-D11</f>
        <v>10926</v>
      </c>
      <c r="E10" s="14">
        <f>+E9-E11</f>
        <v>1617</v>
      </c>
      <c r="F10" s="14">
        <f aca="true" t="shared" si="3" ref="F10:M10">+F9-F11</f>
        <v>9685</v>
      </c>
      <c r="G10" s="14">
        <f t="shared" si="3"/>
        <v>18325</v>
      </c>
      <c r="H10" s="14">
        <f t="shared" si="3"/>
        <v>23407</v>
      </c>
      <c r="I10" s="14">
        <f t="shared" si="3"/>
        <v>9828</v>
      </c>
      <c r="J10" s="14">
        <f t="shared" si="3"/>
        <v>13919</v>
      </c>
      <c r="K10" s="14">
        <f t="shared" si="3"/>
        <v>10667</v>
      </c>
      <c r="L10" s="14">
        <f t="shared" si="3"/>
        <v>8609</v>
      </c>
      <c r="M10" s="14">
        <f t="shared" si="3"/>
        <v>4956</v>
      </c>
      <c r="N10" s="12">
        <f t="shared" si="2"/>
        <v>145374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175967</v>
      </c>
      <c r="C12" s="14">
        <f>C13+C14+C15</f>
        <v>136743</v>
      </c>
      <c r="D12" s="14">
        <f>D13+D14+D15</f>
        <v>159725</v>
      </c>
      <c r="E12" s="14">
        <f>E13+E14+E15</f>
        <v>21371</v>
      </c>
      <c r="F12" s="14">
        <f aca="true" t="shared" si="4" ref="F12:M12">F13+F14+F15</f>
        <v>120330</v>
      </c>
      <c r="G12" s="14">
        <f t="shared" si="4"/>
        <v>200599</v>
      </c>
      <c r="H12" s="14">
        <f t="shared" si="4"/>
        <v>173448</v>
      </c>
      <c r="I12" s="14">
        <f t="shared" si="4"/>
        <v>161114</v>
      </c>
      <c r="J12" s="14">
        <f t="shared" si="4"/>
        <v>115170</v>
      </c>
      <c r="K12" s="14">
        <f t="shared" si="4"/>
        <v>130929</v>
      </c>
      <c r="L12" s="14">
        <f t="shared" si="4"/>
        <v>66555</v>
      </c>
      <c r="M12" s="14">
        <f t="shared" si="4"/>
        <v>38128</v>
      </c>
      <c r="N12" s="12">
        <f t="shared" si="2"/>
        <v>1500079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83993</v>
      </c>
      <c r="C13" s="14">
        <v>66625</v>
      </c>
      <c r="D13" s="14">
        <v>75421</v>
      </c>
      <c r="E13" s="14">
        <v>10375</v>
      </c>
      <c r="F13" s="14">
        <v>56998</v>
      </c>
      <c r="G13" s="14">
        <v>97175</v>
      </c>
      <c r="H13" s="14">
        <v>87884</v>
      </c>
      <c r="I13" s="14">
        <v>77890</v>
      </c>
      <c r="J13" s="14">
        <v>55338</v>
      </c>
      <c r="K13" s="14">
        <v>62613</v>
      </c>
      <c r="L13" s="14">
        <v>31788</v>
      </c>
      <c r="M13" s="14">
        <v>17613</v>
      </c>
      <c r="N13" s="12">
        <f t="shared" si="2"/>
        <v>723713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86744</v>
      </c>
      <c r="C14" s="14">
        <v>63693</v>
      </c>
      <c r="D14" s="14">
        <v>80763</v>
      </c>
      <c r="E14" s="14">
        <v>10249</v>
      </c>
      <c r="F14" s="14">
        <v>58718</v>
      </c>
      <c r="G14" s="14">
        <v>94428</v>
      </c>
      <c r="H14" s="14">
        <v>78793</v>
      </c>
      <c r="I14" s="14">
        <v>79930</v>
      </c>
      <c r="J14" s="14">
        <v>56075</v>
      </c>
      <c r="K14" s="14">
        <v>64986</v>
      </c>
      <c r="L14" s="14">
        <v>32507</v>
      </c>
      <c r="M14" s="14">
        <v>19585</v>
      </c>
      <c r="N14" s="12">
        <f t="shared" si="2"/>
        <v>726471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5230</v>
      </c>
      <c r="C15" s="14">
        <v>6425</v>
      </c>
      <c r="D15" s="14">
        <v>3541</v>
      </c>
      <c r="E15" s="14">
        <v>747</v>
      </c>
      <c r="F15" s="14">
        <v>4614</v>
      </c>
      <c r="G15" s="14">
        <v>8996</v>
      </c>
      <c r="H15" s="14">
        <v>6771</v>
      </c>
      <c r="I15" s="14">
        <v>3294</v>
      </c>
      <c r="J15" s="14">
        <v>3757</v>
      </c>
      <c r="K15" s="14">
        <v>3330</v>
      </c>
      <c r="L15" s="14">
        <v>2260</v>
      </c>
      <c r="M15" s="14">
        <v>930</v>
      </c>
      <c r="N15" s="12">
        <f t="shared" si="2"/>
        <v>49895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22406</v>
      </c>
      <c r="C16" s="14">
        <f>C17+C18+C19</f>
        <v>15676</v>
      </c>
      <c r="D16" s="14">
        <f>D17+D18+D19</f>
        <v>17117</v>
      </c>
      <c r="E16" s="14">
        <f>E17+E18+E19</f>
        <v>2381</v>
      </c>
      <c r="F16" s="14">
        <f aca="true" t="shared" si="5" ref="F16:M16">F17+F18+F19</f>
        <v>14690</v>
      </c>
      <c r="G16" s="14">
        <f t="shared" si="5"/>
        <v>24952</v>
      </c>
      <c r="H16" s="14">
        <f t="shared" si="5"/>
        <v>20985</v>
      </c>
      <c r="I16" s="14">
        <f t="shared" si="5"/>
        <v>19897</v>
      </c>
      <c r="J16" s="14">
        <f t="shared" si="5"/>
        <v>14046</v>
      </c>
      <c r="K16" s="14">
        <f t="shared" si="5"/>
        <v>18424</v>
      </c>
      <c r="L16" s="14">
        <f t="shared" si="5"/>
        <v>7269</v>
      </c>
      <c r="M16" s="14">
        <f t="shared" si="5"/>
        <v>3422</v>
      </c>
      <c r="N16" s="12">
        <f t="shared" si="2"/>
        <v>181265</v>
      </c>
    </row>
    <row r="17" spans="1:25" ht="18.75" customHeight="1">
      <c r="A17" s="15" t="s">
        <v>16</v>
      </c>
      <c r="B17" s="14">
        <v>14451</v>
      </c>
      <c r="C17" s="14">
        <v>10693</v>
      </c>
      <c r="D17" s="14">
        <v>10301</v>
      </c>
      <c r="E17" s="14">
        <v>1541</v>
      </c>
      <c r="F17" s="14">
        <v>9488</v>
      </c>
      <c r="G17" s="14">
        <v>16169</v>
      </c>
      <c r="H17" s="14">
        <v>13685</v>
      </c>
      <c r="I17" s="14">
        <v>12680</v>
      </c>
      <c r="J17" s="14">
        <v>9005</v>
      </c>
      <c r="K17" s="14">
        <v>11593</v>
      </c>
      <c r="L17" s="14">
        <v>4631</v>
      </c>
      <c r="M17" s="14">
        <v>2151</v>
      </c>
      <c r="N17" s="12">
        <f t="shared" si="2"/>
        <v>116388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6664</v>
      </c>
      <c r="C18" s="14">
        <v>3427</v>
      </c>
      <c r="D18" s="14">
        <v>5917</v>
      </c>
      <c r="E18" s="14">
        <v>694</v>
      </c>
      <c r="F18" s="14">
        <v>3902</v>
      </c>
      <c r="G18" s="14">
        <v>6427</v>
      </c>
      <c r="H18" s="14">
        <v>5691</v>
      </c>
      <c r="I18" s="14">
        <v>6463</v>
      </c>
      <c r="J18" s="14">
        <v>4186</v>
      </c>
      <c r="K18" s="14">
        <v>6121</v>
      </c>
      <c r="L18" s="14">
        <v>2248</v>
      </c>
      <c r="M18" s="14">
        <v>1081</v>
      </c>
      <c r="N18" s="12">
        <f t="shared" si="2"/>
        <v>52821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1291</v>
      </c>
      <c r="C19" s="14">
        <v>1556</v>
      </c>
      <c r="D19" s="14">
        <v>899</v>
      </c>
      <c r="E19" s="14">
        <v>146</v>
      </c>
      <c r="F19" s="14">
        <v>1300</v>
      </c>
      <c r="G19" s="14">
        <v>2356</v>
      </c>
      <c r="H19" s="14">
        <v>1609</v>
      </c>
      <c r="I19" s="14">
        <v>754</v>
      </c>
      <c r="J19" s="14">
        <v>855</v>
      </c>
      <c r="K19" s="14">
        <v>710</v>
      </c>
      <c r="L19" s="14">
        <v>390</v>
      </c>
      <c r="M19" s="14">
        <v>190</v>
      </c>
      <c r="N19" s="12">
        <f t="shared" si="2"/>
        <v>12056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120190</v>
      </c>
      <c r="C20" s="18">
        <f>C21+C22+C23</f>
        <v>75349</v>
      </c>
      <c r="D20" s="18">
        <f>D21+D22+D23</f>
        <v>68918</v>
      </c>
      <c r="E20" s="18">
        <f>E21+E22+E23</f>
        <v>10116</v>
      </c>
      <c r="F20" s="18">
        <f aca="true" t="shared" si="6" ref="F20:M20">F21+F22+F23</f>
        <v>60042</v>
      </c>
      <c r="G20" s="18">
        <f t="shared" si="6"/>
        <v>98030</v>
      </c>
      <c r="H20" s="18">
        <f t="shared" si="6"/>
        <v>106400</v>
      </c>
      <c r="I20" s="18">
        <f t="shared" si="6"/>
        <v>92916</v>
      </c>
      <c r="J20" s="18">
        <f t="shared" si="6"/>
        <v>66085</v>
      </c>
      <c r="K20" s="18">
        <f t="shared" si="6"/>
        <v>98570</v>
      </c>
      <c r="L20" s="18">
        <f t="shared" si="6"/>
        <v>42418</v>
      </c>
      <c r="M20" s="18">
        <f t="shared" si="6"/>
        <v>21817</v>
      </c>
      <c r="N20" s="12">
        <f aca="true" t="shared" si="7" ref="N20:N26">SUM(B20:M20)</f>
        <v>860851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61911</v>
      </c>
      <c r="C21" s="14">
        <v>41472</v>
      </c>
      <c r="D21" s="14">
        <v>37064</v>
      </c>
      <c r="E21" s="14">
        <v>5511</v>
      </c>
      <c r="F21" s="14">
        <v>32545</v>
      </c>
      <c r="G21" s="14">
        <v>54516</v>
      </c>
      <c r="H21" s="14">
        <v>60678</v>
      </c>
      <c r="I21" s="14">
        <v>52712</v>
      </c>
      <c r="J21" s="14">
        <v>35745</v>
      </c>
      <c r="K21" s="14">
        <v>52020</v>
      </c>
      <c r="L21" s="14">
        <v>22545</v>
      </c>
      <c r="M21" s="14">
        <v>11302</v>
      </c>
      <c r="N21" s="12">
        <f t="shared" si="7"/>
        <v>468021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55684</v>
      </c>
      <c r="C22" s="14">
        <v>31520</v>
      </c>
      <c r="D22" s="14">
        <v>30504</v>
      </c>
      <c r="E22" s="14">
        <v>4346</v>
      </c>
      <c r="F22" s="14">
        <v>25907</v>
      </c>
      <c r="G22" s="14">
        <v>40520</v>
      </c>
      <c r="H22" s="14">
        <v>43354</v>
      </c>
      <c r="I22" s="14">
        <v>38479</v>
      </c>
      <c r="J22" s="14">
        <v>28830</v>
      </c>
      <c r="K22" s="14">
        <v>44767</v>
      </c>
      <c r="L22" s="14">
        <v>18943</v>
      </c>
      <c r="M22" s="14">
        <v>10094</v>
      </c>
      <c r="N22" s="12">
        <f t="shared" si="7"/>
        <v>372948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2595</v>
      </c>
      <c r="C23" s="14">
        <v>2357</v>
      </c>
      <c r="D23" s="14">
        <v>1350</v>
      </c>
      <c r="E23" s="14">
        <v>259</v>
      </c>
      <c r="F23" s="14">
        <v>1590</v>
      </c>
      <c r="G23" s="14">
        <v>2994</v>
      </c>
      <c r="H23" s="14">
        <v>2368</v>
      </c>
      <c r="I23" s="14">
        <v>1725</v>
      </c>
      <c r="J23" s="14">
        <v>1510</v>
      </c>
      <c r="K23" s="14">
        <v>1783</v>
      </c>
      <c r="L23" s="14">
        <v>930</v>
      </c>
      <c r="M23" s="14">
        <v>421</v>
      </c>
      <c r="N23" s="12">
        <f t="shared" si="7"/>
        <v>19882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145084</v>
      </c>
      <c r="C24" s="14">
        <f>C25+C26</f>
        <v>109537</v>
      </c>
      <c r="D24" s="14">
        <f>D25+D26</f>
        <v>100108</v>
      </c>
      <c r="E24" s="14">
        <f>E25+E26</f>
        <v>16496</v>
      </c>
      <c r="F24" s="14">
        <f aca="true" t="shared" si="8" ref="F24:M24">F25+F26</f>
        <v>101407</v>
      </c>
      <c r="G24" s="14">
        <f t="shared" si="8"/>
        <v>149005</v>
      </c>
      <c r="H24" s="14">
        <f t="shared" si="8"/>
        <v>128002</v>
      </c>
      <c r="I24" s="14">
        <f t="shared" si="8"/>
        <v>100643</v>
      </c>
      <c r="J24" s="14">
        <f t="shared" si="8"/>
        <v>81311</v>
      </c>
      <c r="K24" s="14">
        <f t="shared" si="8"/>
        <v>87284</v>
      </c>
      <c r="L24" s="14">
        <f t="shared" si="8"/>
        <v>31970</v>
      </c>
      <c r="M24" s="14">
        <f t="shared" si="8"/>
        <v>16419</v>
      </c>
      <c r="N24" s="12">
        <f t="shared" si="7"/>
        <v>1067266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61207</v>
      </c>
      <c r="C25" s="14">
        <v>50705</v>
      </c>
      <c r="D25" s="14">
        <v>45953</v>
      </c>
      <c r="E25" s="14">
        <v>8286</v>
      </c>
      <c r="F25" s="14">
        <v>47062</v>
      </c>
      <c r="G25" s="14">
        <v>72077</v>
      </c>
      <c r="H25" s="14">
        <v>64792</v>
      </c>
      <c r="I25" s="14">
        <v>43078</v>
      </c>
      <c r="J25" s="14">
        <v>39239</v>
      </c>
      <c r="K25" s="14">
        <v>35762</v>
      </c>
      <c r="L25" s="14">
        <v>14113</v>
      </c>
      <c r="M25" s="14">
        <v>6184</v>
      </c>
      <c r="N25" s="12">
        <f t="shared" si="7"/>
        <v>488458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f>57776+26101</f>
        <v>83877</v>
      </c>
      <c r="C26" s="14">
        <f>42546+16286</f>
        <v>58832</v>
      </c>
      <c r="D26" s="14">
        <f>40817+13338</f>
        <v>54155</v>
      </c>
      <c r="E26" s="14">
        <f>6000+2210</f>
        <v>8210</v>
      </c>
      <c r="F26" s="14">
        <f>40648+13697</f>
        <v>54345</v>
      </c>
      <c r="G26" s="14">
        <f>56387+20541</f>
        <v>76928</v>
      </c>
      <c r="H26" s="14">
        <f>47666+15544</f>
        <v>63210</v>
      </c>
      <c r="I26" s="14">
        <f>40896+16669</f>
        <v>57565</v>
      </c>
      <c r="J26" s="14">
        <f>30868+11204</f>
        <v>42072</v>
      </c>
      <c r="K26" s="14">
        <f>35968+15554</f>
        <v>51522</v>
      </c>
      <c r="L26" s="14">
        <f>12521+5336</f>
        <v>17857</v>
      </c>
      <c r="M26" s="14">
        <f>7598+2637</f>
        <v>10235</v>
      </c>
      <c r="N26" s="12">
        <f t="shared" si="7"/>
        <v>578808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+B29+B30</f>
        <v>1.87210546</v>
      </c>
      <c r="C28" s="23">
        <f aca="true" t="shared" si="9" ref="C28:M28">+C29+C30</f>
        <v>1.8086</v>
      </c>
      <c r="D28" s="23">
        <f t="shared" si="9"/>
        <v>1.67545005</v>
      </c>
      <c r="E28" s="23">
        <f t="shared" si="9"/>
        <v>2.3279184</v>
      </c>
      <c r="F28" s="23">
        <f t="shared" si="9"/>
        <v>1.95524205</v>
      </c>
      <c r="G28" s="23">
        <f t="shared" si="9"/>
        <v>1.5492</v>
      </c>
      <c r="H28" s="23">
        <f t="shared" si="9"/>
        <v>1.8149</v>
      </c>
      <c r="I28" s="23">
        <f t="shared" si="9"/>
        <v>1.7715117999999999</v>
      </c>
      <c r="J28" s="23">
        <f t="shared" si="9"/>
        <v>1.9951343000000001</v>
      </c>
      <c r="K28" s="23">
        <f t="shared" si="9"/>
        <v>1.90744976</v>
      </c>
      <c r="L28" s="23">
        <f t="shared" si="9"/>
        <v>2.26553143</v>
      </c>
      <c r="M28" s="23">
        <f t="shared" si="9"/>
        <v>2.21827856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1.8783</v>
      </c>
      <c r="C29" s="23">
        <v>1.8146</v>
      </c>
      <c r="D29" s="23">
        <v>1.681</v>
      </c>
      <c r="E29" s="23">
        <v>2.3342</v>
      </c>
      <c r="F29" s="23">
        <v>1.9616</v>
      </c>
      <c r="G29" s="23">
        <v>1.5543</v>
      </c>
      <c r="H29" s="23">
        <v>1.8205</v>
      </c>
      <c r="I29" s="23">
        <v>1.7772</v>
      </c>
      <c r="J29" s="23">
        <v>2.0015</v>
      </c>
      <c r="K29" s="23">
        <v>1.9137</v>
      </c>
      <c r="L29" s="23">
        <v>2.2729</v>
      </c>
      <c r="M29" s="23">
        <v>2.2256</v>
      </c>
      <c r="N29" s="24"/>
    </row>
    <row r="30" spans="1:25" ht="18.75" customHeight="1">
      <c r="A30" s="53" t="s">
        <v>50</v>
      </c>
      <c r="B30" s="23">
        <v>-0.00619454</v>
      </c>
      <c r="C30" s="23">
        <v>-0.006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+B33*B34</f>
        <v>3257.0800000000004</v>
      </c>
      <c r="C32" s="57">
        <f aca="true" t="shared" si="10" ref="C32:M32">+C33*C34</f>
        <v>2478.1200000000003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25521.64</v>
      </c>
    </row>
    <row r="33" spans="1:25" ht="18.75" customHeight="1">
      <c r="A33" s="53" t="s">
        <v>52</v>
      </c>
      <c r="B33" s="59">
        <v>761</v>
      </c>
      <c r="C33" s="59">
        <v>579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5963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901749.7581560201</v>
      </c>
      <c r="C36" s="61">
        <f aca="true" t="shared" si="11" ref="C36:M36">C37+C38+C39+C40</f>
        <v>643536.39</v>
      </c>
      <c r="D36" s="61">
        <f t="shared" si="11"/>
        <v>609799.3351397001</v>
      </c>
      <c r="E36" s="61">
        <f t="shared" si="11"/>
        <v>121653.8063504</v>
      </c>
      <c r="F36" s="61">
        <f t="shared" si="11"/>
        <v>600766.5745757</v>
      </c>
      <c r="G36" s="61">
        <f t="shared" si="11"/>
        <v>763181.4812</v>
      </c>
      <c r="H36" s="61">
        <f t="shared" si="11"/>
        <v>823671.5658000001</v>
      </c>
      <c r="I36" s="61">
        <f t="shared" si="11"/>
        <v>683512.1928963999</v>
      </c>
      <c r="J36" s="61">
        <f t="shared" si="11"/>
        <v>581766.9633133</v>
      </c>
      <c r="K36" s="61">
        <f t="shared" si="11"/>
        <v>662339.51829024</v>
      </c>
      <c r="L36" s="61">
        <f t="shared" si="11"/>
        <v>356554.06438402995</v>
      </c>
      <c r="M36" s="61">
        <f t="shared" si="11"/>
        <v>188700.40173152</v>
      </c>
      <c r="N36" s="61">
        <f>N37+N38+N39+N40</f>
        <v>6937232.05183731</v>
      </c>
    </row>
    <row r="37" spans="1:14" ht="18.75" customHeight="1">
      <c r="A37" s="58" t="s">
        <v>55</v>
      </c>
      <c r="B37" s="55">
        <f aca="true" t="shared" si="12" ref="B37:M37">B29*B7</f>
        <v>901465.6671000001</v>
      </c>
      <c r="C37" s="55">
        <f t="shared" si="12"/>
        <v>643184.97</v>
      </c>
      <c r="D37" s="55">
        <f t="shared" si="12"/>
        <v>599770.714</v>
      </c>
      <c r="E37" s="55">
        <f t="shared" si="12"/>
        <v>121334.0502</v>
      </c>
      <c r="F37" s="55">
        <f t="shared" si="12"/>
        <v>600551.6864</v>
      </c>
      <c r="G37" s="55">
        <f t="shared" si="12"/>
        <v>763022.9673</v>
      </c>
      <c r="H37" s="55">
        <f t="shared" si="12"/>
        <v>823306.561</v>
      </c>
      <c r="I37" s="55">
        <f t="shared" si="12"/>
        <v>683152.1255999999</v>
      </c>
      <c r="J37" s="55">
        <f t="shared" si="12"/>
        <v>581497.7965</v>
      </c>
      <c r="K37" s="55">
        <f t="shared" si="12"/>
        <v>661899.0738</v>
      </c>
      <c r="L37" s="55">
        <f t="shared" si="12"/>
        <v>356438.4509</v>
      </c>
      <c r="M37" s="55">
        <f t="shared" si="12"/>
        <v>188601.7952</v>
      </c>
      <c r="N37" s="57">
        <f>SUM(B37:M37)</f>
        <v>6924225.858</v>
      </c>
    </row>
    <row r="38" spans="1:14" ht="18.75" customHeight="1">
      <c r="A38" s="58" t="s">
        <v>56</v>
      </c>
      <c r="B38" s="55">
        <f aca="true" t="shared" si="13" ref="B38:M38">B30*B7</f>
        <v>-2972.98894398</v>
      </c>
      <c r="C38" s="55">
        <f t="shared" si="13"/>
        <v>-2126.7</v>
      </c>
      <c r="D38" s="55">
        <f t="shared" si="13"/>
        <v>-1980.1888603</v>
      </c>
      <c r="E38" s="55">
        <f t="shared" si="13"/>
        <v>-326.5238496</v>
      </c>
      <c r="F38" s="55">
        <f t="shared" si="13"/>
        <v>-1946.5118243000002</v>
      </c>
      <c r="G38" s="55">
        <f t="shared" si="13"/>
        <v>-2503.6461000000004</v>
      </c>
      <c r="H38" s="55">
        <f t="shared" si="13"/>
        <v>-2532.5552</v>
      </c>
      <c r="I38" s="55">
        <f t="shared" si="13"/>
        <v>-2186.5327036</v>
      </c>
      <c r="J38" s="55">
        <f t="shared" si="13"/>
        <v>-1849.4331867</v>
      </c>
      <c r="K38" s="55">
        <f t="shared" si="13"/>
        <v>-2161.7955097599997</v>
      </c>
      <c r="L38" s="55">
        <f t="shared" si="13"/>
        <v>-1155.54651597</v>
      </c>
      <c r="M38" s="55">
        <f t="shared" si="13"/>
        <v>-620.43346848</v>
      </c>
      <c r="N38" s="25">
        <f>SUM(B38:M38)</f>
        <v>-22362.856162689997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2478.1200000000003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25521.64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9847.41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9847.41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-62111.72</v>
      </c>
      <c r="C42" s="25">
        <f aca="true" t="shared" si="15" ref="C42:M42">+C43+C46+C54+C55</f>
        <v>-65270.84</v>
      </c>
      <c r="D42" s="25">
        <f t="shared" si="15"/>
        <v>-41617.240000000005</v>
      </c>
      <c r="E42" s="25">
        <f t="shared" si="15"/>
        <v>-6187.400000000001</v>
      </c>
      <c r="F42" s="25">
        <f t="shared" si="15"/>
        <v>-36824.4</v>
      </c>
      <c r="G42" s="25">
        <f t="shared" si="15"/>
        <v>-69690.64</v>
      </c>
      <c r="H42" s="25">
        <f t="shared" si="15"/>
        <v>-88946.6</v>
      </c>
      <c r="I42" s="25">
        <f t="shared" si="15"/>
        <v>-37449.12</v>
      </c>
      <c r="J42" s="25">
        <f t="shared" si="15"/>
        <v>-53097.64</v>
      </c>
      <c r="K42" s="25">
        <f t="shared" si="15"/>
        <v>-40633.04</v>
      </c>
      <c r="L42" s="25">
        <f t="shared" si="15"/>
        <v>-32799.8</v>
      </c>
      <c r="M42" s="25">
        <f t="shared" si="15"/>
        <v>-18875.6</v>
      </c>
      <c r="N42" s="25">
        <f>+N43+N46+N54+N55</f>
        <v>-553504.04</v>
      </c>
    </row>
    <row r="43" spans="1:14" ht="18.75" customHeight="1">
      <c r="A43" s="17" t="s">
        <v>60</v>
      </c>
      <c r="B43" s="26">
        <f>B44+B45</f>
        <v>-61902</v>
      </c>
      <c r="C43" s="26">
        <f>C44+C45</f>
        <v>-65151</v>
      </c>
      <c r="D43" s="26">
        <f>D44+D45</f>
        <v>-41518.8</v>
      </c>
      <c r="E43" s="26">
        <f>E44+E45</f>
        <v>-6144.6</v>
      </c>
      <c r="F43" s="26">
        <f aca="true" t="shared" si="16" ref="F43:M43">F44+F45</f>
        <v>-36803</v>
      </c>
      <c r="G43" s="26">
        <f t="shared" si="16"/>
        <v>-69635</v>
      </c>
      <c r="H43" s="26">
        <f t="shared" si="16"/>
        <v>-88946.6</v>
      </c>
      <c r="I43" s="26">
        <f t="shared" si="16"/>
        <v>-37346.4</v>
      </c>
      <c r="J43" s="26">
        <f t="shared" si="16"/>
        <v>-52892.2</v>
      </c>
      <c r="K43" s="26">
        <f t="shared" si="16"/>
        <v>-40534.6</v>
      </c>
      <c r="L43" s="26">
        <f t="shared" si="16"/>
        <v>-32714.2</v>
      </c>
      <c r="M43" s="26">
        <f t="shared" si="16"/>
        <v>-18832.8</v>
      </c>
      <c r="N43" s="25">
        <f aca="true" t="shared" si="17" ref="N43:N55">SUM(B43:M43)</f>
        <v>-552421.2000000001</v>
      </c>
    </row>
    <row r="44" spans="1:25" ht="18.75" customHeight="1">
      <c r="A44" s="13" t="s">
        <v>61</v>
      </c>
      <c r="B44" s="20">
        <f>ROUND(-B9*$D$3,2)</f>
        <v>-61902</v>
      </c>
      <c r="C44" s="20">
        <f>ROUND(-C9*$D$3,2)</f>
        <v>-65151</v>
      </c>
      <c r="D44" s="20">
        <f>ROUND(-D9*$D$3,2)</f>
        <v>-41518.8</v>
      </c>
      <c r="E44" s="20">
        <f>ROUND(-E9*$D$3,2)</f>
        <v>-6144.6</v>
      </c>
      <c r="F44" s="20">
        <f aca="true" t="shared" si="18" ref="F44:M44">ROUND(-F9*$D$3,2)</f>
        <v>-36803</v>
      </c>
      <c r="G44" s="20">
        <f t="shared" si="18"/>
        <v>-69635</v>
      </c>
      <c r="H44" s="20">
        <f t="shared" si="18"/>
        <v>-88946.6</v>
      </c>
      <c r="I44" s="20">
        <f t="shared" si="18"/>
        <v>-37346.4</v>
      </c>
      <c r="J44" s="20">
        <f t="shared" si="18"/>
        <v>-52892.2</v>
      </c>
      <c r="K44" s="20">
        <f t="shared" si="18"/>
        <v>-40534.6</v>
      </c>
      <c r="L44" s="20">
        <f t="shared" si="18"/>
        <v>-32714.2</v>
      </c>
      <c r="M44" s="20">
        <f t="shared" si="18"/>
        <v>-18832.8</v>
      </c>
      <c r="N44" s="47">
        <f t="shared" si="17"/>
        <v>-552421.2000000001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-209.72</v>
      </c>
      <c r="C46" s="26">
        <f aca="true" t="shared" si="20" ref="C46:M46">SUM(C47:C53)</f>
        <v>-119.84</v>
      </c>
      <c r="D46" s="26">
        <f t="shared" si="20"/>
        <v>-98.44</v>
      </c>
      <c r="E46" s="26">
        <f t="shared" si="20"/>
        <v>-42.8</v>
      </c>
      <c r="F46" s="26">
        <f t="shared" si="20"/>
        <v>-21.4</v>
      </c>
      <c r="G46" s="26">
        <f t="shared" si="20"/>
        <v>-55.64</v>
      </c>
      <c r="H46" s="26">
        <f t="shared" si="20"/>
        <v>0</v>
      </c>
      <c r="I46" s="26">
        <f t="shared" si="20"/>
        <v>-102.72</v>
      </c>
      <c r="J46" s="26">
        <f t="shared" si="20"/>
        <v>-205.44</v>
      </c>
      <c r="K46" s="26">
        <f t="shared" si="20"/>
        <v>-98.44</v>
      </c>
      <c r="L46" s="26">
        <f t="shared" si="20"/>
        <v>-85.6</v>
      </c>
      <c r="M46" s="26">
        <f t="shared" si="20"/>
        <v>-42.8</v>
      </c>
      <c r="N46" s="26">
        <f>SUM(N47:N53)</f>
        <v>-1082.84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-209.72</v>
      </c>
      <c r="C53" s="24">
        <v>-119.84</v>
      </c>
      <c r="D53" s="24">
        <v>-98.44</v>
      </c>
      <c r="E53" s="24">
        <v>-42.8</v>
      </c>
      <c r="F53" s="24">
        <v>-21.4</v>
      </c>
      <c r="G53" s="24">
        <v>-55.64</v>
      </c>
      <c r="H53" s="24">
        <v>0</v>
      </c>
      <c r="I53" s="24">
        <v>-102.72</v>
      </c>
      <c r="J53" s="24">
        <v>-205.44</v>
      </c>
      <c r="K53" s="24">
        <v>-98.44</v>
      </c>
      <c r="L53" s="24">
        <v>-85.6</v>
      </c>
      <c r="M53" s="24">
        <v>-42.8</v>
      </c>
      <c r="N53" s="24">
        <f t="shared" si="17"/>
        <v>-1082.84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839638.0381560201</v>
      </c>
      <c r="C57" s="29">
        <f t="shared" si="21"/>
        <v>578265.55</v>
      </c>
      <c r="D57" s="29">
        <f t="shared" si="21"/>
        <v>568182.0951397001</v>
      </c>
      <c r="E57" s="29">
        <f t="shared" si="21"/>
        <v>115466.40635040001</v>
      </c>
      <c r="F57" s="29">
        <f t="shared" si="21"/>
        <v>563942.1745757</v>
      </c>
      <c r="G57" s="29">
        <f t="shared" si="21"/>
        <v>693490.8412</v>
      </c>
      <c r="H57" s="29">
        <f t="shared" si="21"/>
        <v>734724.9658000001</v>
      </c>
      <c r="I57" s="29">
        <f t="shared" si="21"/>
        <v>646063.0728963999</v>
      </c>
      <c r="J57" s="29">
        <f t="shared" si="21"/>
        <v>528669.3233133</v>
      </c>
      <c r="K57" s="29">
        <f t="shared" si="21"/>
        <v>621706.4782902399</v>
      </c>
      <c r="L57" s="29">
        <f t="shared" si="21"/>
        <v>323754.26438402996</v>
      </c>
      <c r="M57" s="29">
        <f t="shared" si="21"/>
        <v>169824.80173151998</v>
      </c>
      <c r="N57" s="29">
        <f>SUM(B57:M57)</f>
        <v>6383728.01183731</v>
      </c>
      <c r="O57"/>
      <c r="P57"/>
      <c r="Q57"/>
      <c r="R57"/>
      <c r="S57"/>
      <c r="T57"/>
      <c r="U57"/>
      <c r="V57"/>
      <c r="W57"/>
      <c r="X57"/>
      <c r="Y57"/>
    </row>
    <row r="58" spans="1:16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  <c r="P58" s="73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839638.04</v>
      </c>
      <c r="C60" s="36">
        <f aca="true" t="shared" si="22" ref="C60:M60">SUM(C61:C74)</f>
        <v>578265.55</v>
      </c>
      <c r="D60" s="36">
        <f t="shared" si="22"/>
        <v>568182.09</v>
      </c>
      <c r="E60" s="36">
        <f t="shared" si="22"/>
        <v>115466.41</v>
      </c>
      <c r="F60" s="36">
        <f t="shared" si="22"/>
        <v>563942.18</v>
      </c>
      <c r="G60" s="36">
        <f t="shared" si="22"/>
        <v>693490.84</v>
      </c>
      <c r="H60" s="36">
        <f t="shared" si="22"/>
        <v>734724.96</v>
      </c>
      <c r="I60" s="36">
        <f t="shared" si="22"/>
        <v>646063.07</v>
      </c>
      <c r="J60" s="36">
        <f t="shared" si="22"/>
        <v>528669.33</v>
      </c>
      <c r="K60" s="36">
        <f t="shared" si="22"/>
        <v>621706.47</v>
      </c>
      <c r="L60" s="36">
        <f t="shared" si="22"/>
        <v>323754.26</v>
      </c>
      <c r="M60" s="36">
        <f t="shared" si="22"/>
        <v>169824.81</v>
      </c>
      <c r="N60" s="29">
        <f>SUM(N61:N74)</f>
        <v>6383728.01</v>
      </c>
    </row>
    <row r="61" spans="1:15" ht="18.75" customHeight="1">
      <c r="A61" s="17" t="s">
        <v>75</v>
      </c>
      <c r="B61" s="36">
        <v>170307.44</v>
      </c>
      <c r="C61" s="36">
        <v>163492.09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333799.53</v>
      </c>
      <c r="O61"/>
    </row>
    <row r="62" spans="1:15" ht="18.75" customHeight="1">
      <c r="A62" s="17" t="s">
        <v>76</v>
      </c>
      <c r="B62" s="36">
        <v>669330.6</v>
      </c>
      <c r="C62" s="36">
        <v>414773.46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1084104.06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568182.09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568182.09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115466.41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115466.41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563942.18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563942.18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693490.84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693490.84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563023.32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563023.32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171701.64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171701.64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646063.07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646063.07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528669.33</v>
      </c>
      <c r="K70" s="35">
        <v>0</v>
      </c>
      <c r="L70" s="35">
        <v>0</v>
      </c>
      <c r="M70" s="35">
        <v>0</v>
      </c>
      <c r="N70" s="29">
        <f t="shared" si="23"/>
        <v>528669.33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621706.47</v>
      </c>
      <c r="L71" s="35">
        <v>0</v>
      </c>
      <c r="M71" s="62"/>
      <c r="N71" s="26">
        <f t="shared" si="23"/>
        <v>621706.47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323754.26</v>
      </c>
      <c r="M72" s="35">
        <v>0</v>
      </c>
      <c r="N72" s="29">
        <f t="shared" si="23"/>
        <v>323754.26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169824.81</v>
      </c>
      <c r="N73" s="26">
        <f t="shared" si="23"/>
        <v>169824.81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2.0913080996452793</v>
      </c>
      <c r="C78" s="45">
        <v>2.0858135608421198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1.8321597269884846</v>
      </c>
      <c r="C79" s="45">
        <v>1.7277285274731848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1.6815078872954703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2.3403514043669804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1.96230189569857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1.5546228974294731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1.8314586918300713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1.7896617079388202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1.7781367043959644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2.002426465035745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1.9149734246871404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2.2736372321565987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2.2267636087361637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2016-06-02T13:09:31Z</dcterms:modified>
  <cp:category/>
  <cp:version/>
  <cp:contentType/>
  <cp:contentStatus/>
</cp:coreProperties>
</file>