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<sst xmlns="http://schemas.openxmlformats.org/spreadsheetml/2006/main" count="105" uniqueCount="103">
  <si>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</si>
  <si>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</si>
  <si>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</si>
  <si>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</si>
  <si>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</si>
  <si>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</si>
  <si>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</si>
  <si>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</si>
  <si>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</si>
  <si>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</si>
  <si>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</si>
  <si>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</si>
  <si>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</si>
  <si>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</si>
  <si>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</si>
  <si>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</si>
  <si>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</si>
  <si>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</si>
  <si>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</si>
  <si>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</si>
  <si>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</si>
  <si>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</si>
  <si>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</si>
  <si>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</si>
  <si>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</si>
  <si>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</si>
  <si>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</si>
  <si>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</si>
  <si>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</si>
  <si>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</si>
  <si>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</si>
  <si>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</si>
  <si>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</si>
  <si>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</si>
  <si>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</si>
  <si>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</si>
  <si>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</si>
  <si>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</si>
  <si>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</si>
  <si>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</si>
  <si>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</si>
  <si>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</si>
  <si>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</si>
  <si>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</si>
  <si>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</si>
  <si>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</si>
  <si>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18/05/16 - VENCIMENTO 25/05/16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</si>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</sst>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458207</v>
      </c>
      <c r="C7" s="10">
        <f>C8+C20+C24</f>
        <v>323330</v>
      </c>
      <c r="D7" s="10">
        <f>D8+D20+D24</f>
        <v>349756</v>
      </c>
      <c r="E7" s="10">
        <f>E8+E20+E24</f>
        <v>51063</v>
      </c>
      <c r="F7" s="10">
        <f aca="true" t="shared" si="0" ref="F7:M7">F8+F20+F24</f>
        <v>286126</v>
      </c>
      <c r="G7" s="10">
        <f t="shared" si="0"/>
        <v>470658</v>
      </c>
      <c r="H7" s="10">
        <f t="shared" si="0"/>
        <v>421879</v>
      </c>
      <c r="I7" s="10">
        <f t="shared" si="0"/>
        <v>376601</v>
      </c>
      <c r="J7" s="10">
        <f t="shared" si="0"/>
        <v>277558</v>
      </c>
      <c r="K7" s="10">
        <f t="shared" si="0"/>
        <v>331253</v>
      </c>
      <c r="L7" s="10">
        <f t="shared" si="0"/>
        <v>153803</v>
      </c>
      <c r="M7" s="10">
        <f t="shared" si="0"/>
        <v>78344</v>
      </c>
      <c r="N7" s="10">
        <f>+N8+N20+N24</f>
        <v>3578578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206668</v>
      </c>
      <c r="C8" s="12">
        <f>+C9+C12+C16</f>
        <v>157401</v>
      </c>
      <c r="D8" s="12">
        <f>+D9+D12+D16</f>
        <v>185451</v>
      </c>
      <c r="E8" s="12">
        <f>+E9+E12+E16</f>
        <v>25722</v>
      </c>
      <c r="F8" s="12">
        <f aca="true" t="shared" si="1" ref="F8:M8">+F9+F12+F16</f>
        <v>137980</v>
      </c>
      <c r="G8" s="12">
        <f t="shared" si="1"/>
        <v>237564</v>
      </c>
      <c r="H8" s="12">
        <f t="shared" si="1"/>
        <v>208334</v>
      </c>
      <c r="I8" s="12">
        <f t="shared" si="1"/>
        <v>187254</v>
      </c>
      <c r="J8" s="12">
        <f t="shared" si="1"/>
        <v>138294</v>
      </c>
      <c r="K8" s="12">
        <f t="shared" si="1"/>
        <v>155459</v>
      </c>
      <c r="L8" s="12">
        <f t="shared" si="1"/>
        <v>81353</v>
      </c>
      <c r="M8" s="12">
        <f t="shared" si="1"/>
        <v>43395</v>
      </c>
      <c r="N8" s="12">
        <f>SUM(B8:M8)</f>
        <v>1764875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15654</v>
      </c>
      <c r="C9" s="14">
        <v>15383</v>
      </c>
      <c r="D9" s="14">
        <v>10634</v>
      </c>
      <c r="E9" s="14">
        <v>1551</v>
      </c>
      <c r="F9" s="14">
        <v>8763</v>
      </c>
      <c r="G9" s="14">
        <v>17402</v>
      </c>
      <c r="H9" s="14">
        <v>21165</v>
      </c>
      <c r="I9" s="14">
        <v>9203</v>
      </c>
      <c r="J9" s="14">
        <v>13148</v>
      </c>
      <c r="K9" s="14">
        <v>9870</v>
      </c>
      <c r="L9" s="14">
        <v>8369</v>
      </c>
      <c r="M9" s="14">
        <v>4502</v>
      </c>
      <c r="N9" s="12">
        <f aca="true" t="shared" si="2" ref="N9:N19">SUM(B9:M9)</f>
        <v>135644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15654</v>
      </c>
      <c r="C10" s="14">
        <f>+C9-C11</f>
        <v>15383</v>
      </c>
      <c r="D10" s="14">
        <f>+D9-D11</f>
        <v>10634</v>
      </c>
      <c r="E10" s="14">
        <f>+E9-E11</f>
        <v>1551</v>
      </c>
      <c r="F10" s="14">
        <f aca="true" t="shared" si="3" ref="F10:M10">+F9-F11</f>
        <v>8763</v>
      </c>
      <c r="G10" s="14">
        <f t="shared" si="3"/>
        <v>17402</v>
      </c>
      <c r="H10" s="14">
        <f t="shared" si="3"/>
        <v>21165</v>
      </c>
      <c r="I10" s="14">
        <f t="shared" si="3"/>
        <v>9203</v>
      </c>
      <c r="J10" s="14">
        <f t="shared" si="3"/>
        <v>13148</v>
      </c>
      <c r="K10" s="14">
        <f t="shared" si="3"/>
        <v>9870</v>
      </c>
      <c r="L10" s="14">
        <f t="shared" si="3"/>
        <v>8369</v>
      </c>
      <c r="M10" s="14">
        <f t="shared" si="3"/>
        <v>4502</v>
      </c>
      <c r="N10" s="12">
        <f t="shared" si="2"/>
        <v>135644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168787</v>
      </c>
      <c r="C12" s="14">
        <f>C13+C14+C15</f>
        <v>127217</v>
      </c>
      <c r="D12" s="14">
        <f>D13+D14+D15</f>
        <v>157523</v>
      </c>
      <c r="E12" s="14">
        <f>E13+E14+E15</f>
        <v>21715</v>
      </c>
      <c r="F12" s="14">
        <f aca="true" t="shared" si="4" ref="F12:M12">F13+F14+F15</f>
        <v>114703</v>
      </c>
      <c r="G12" s="14">
        <f t="shared" si="4"/>
        <v>195722</v>
      </c>
      <c r="H12" s="14">
        <f t="shared" si="4"/>
        <v>166827</v>
      </c>
      <c r="I12" s="14">
        <f t="shared" si="4"/>
        <v>157836</v>
      </c>
      <c r="J12" s="14">
        <f t="shared" si="4"/>
        <v>111028</v>
      </c>
      <c r="K12" s="14">
        <f t="shared" si="4"/>
        <v>127401</v>
      </c>
      <c r="L12" s="14">
        <f t="shared" si="4"/>
        <v>65645</v>
      </c>
      <c r="M12" s="14">
        <f t="shared" si="4"/>
        <v>35586</v>
      </c>
      <c r="N12" s="12">
        <f t="shared" si="2"/>
        <v>1449990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79084</v>
      </c>
      <c r="C13" s="14">
        <v>61647</v>
      </c>
      <c r="D13" s="14">
        <v>73636</v>
      </c>
      <c r="E13" s="14">
        <v>10187</v>
      </c>
      <c r="F13" s="14">
        <v>53509</v>
      </c>
      <c r="G13" s="14">
        <v>93700</v>
      </c>
      <c r="H13" s="14">
        <v>83302</v>
      </c>
      <c r="I13" s="14">
        <v>76998</v>
      </c>
      <c r="J13" s="14">
        <v>52688</v>
      </c>
      <c r="K13" s="14">
        <v>59941</v>
      </c>
      <c r="L13" s="14">
        <v>31024</v>
      </c>
      <c r="M13" s="14">
        <v>16252</v>
      </c>
      <c r="N13" s="12">
        <f t="shared" si="2"/>
        <v>691968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84796</v>
      </c>
      <c r="C14" s="14">
        <v>59811</v>
      </c>
      <c r="D14" s="14">
        <v>80312</v>
      </c>
      <c r="E14" s="14">
        <v>10748</v>
      </c>
      <c r="F14" s="14">
        <v>56851</v>
      </c>
      <c r="G14" s="14">
        <v>93162</v>
      </c>
      <c r="H14" s="14">
        <v>77369</v>
      </c>
      <c r="I14" s="14">
        <v>77697</v>
      </c>
      <c r="J14" s="14">
        <v>54657</v>
      </c>
      <c r="K14" s="14">
        <v>64119</v>
      </c>
      <c r="L14" s="14">
        <v>32290</v>
      </c>
      <c r="M14" s="14">
        <v>18448</v>
      </c>
      <c r="N14" s="12">
        <f t="shared" si="2"/>
        <v>710260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4907</v>
      </c>
      <c r="C15" s="14">
        <v>5759</v>
      </c>
      <c r="D15" s="14">
        <v>3575</v>
      </c>
      <c r="E15" s="14">
        <v>780</v>
      </c>
      <c r="F15" s="14">
        <v>4343</v>
      </c>
      <c r="G15" s="14">
        <v>8860</v>
      </c>
      <c r="H15" s="14">
        <v>6156</v>
      </c>
      <c r="I15" s="14">
        <v>3141</v>
      </c>
      <c r="J15" s="14">
        <v>3683</v>
      </c>
      <c r="K15" s="14">
        <v>3341</v>
      </c>
      <c r="L15" s="14">
        <v>2331</v>
      </c>
      <c r="M15" s="14">
        <v>886</v>
      </c>
      <c r="N15" s="12">
        <f t="shared" si="2"/>
        <v>47762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22227</v>
      </c>
      <c r="C16" s="14">
        <f>C17+C18+C19</f>
        <v>14801</v>
      </c>
      <c r="D16" s="14">
        <f>D17+D18+D19</f>
        <v>17294</v>
      </c>
      <c r="E16" s="14">
        <f>E17+E18+E19</f>
        <v>2456</v>
      </c>
      <c r="F16" s="14">
        <f aca="true" t="shared" si="5" ref="F16:M16">F17+F18+F19</f>
        <v>14514</v>
      </c>
      <c r="G16" s="14">
        <f t="shared" si="5"/>
        <v>24440</v>
      </c>
      <c r="H16" s="14">
        <f t="shared" si="5"/>
        <v>20342</v>
      </c>
      <c r="I16" s="14">
        <f t="shared" si="5"/>
        <v>20215</v>
      </c>
      <c r="J16" s="14">
        <f t="shared" si="5"/>
        <v>14118</v>
      </c>
      <c r="K16" s="14">
        <f t="shared" si="5"/>
        <v>18188</v>
      </c>
      <c r="L16" s="14">
        <f t="shared" si="5"/>
        <v>7339</v>
      </c>
      <c r="M16" s="14">
        <f t="shared" si="5"/>
        <v>3307</v>
      </c>
      <c r="N16" s="12">
        <f t="shared" si="2"/>
        <v>179241</v>
      </c>
    </row>
    <row r="17" spans="1:25" ht="18.75" customHeight="1">
      <c r="A17" s="15" t="s">
        <v>16</v>
      </c>
      <c r="B17" s="14">
        <v>14276</v>
      </c>
      <c r="C17" s="14">
        <v>10114</v>
      </c>
      <c r="D17" s="14">
        <v>10395</v>
      </c>
      <c r="E17" s="14">
        <v>1582</v>
      </c>
      <c r="F17" s="14">
        <v>9380</v>
      </c>
      <c r="G17" s="14">
        <v>15765</v>
      </c>
      <c r="H17" s="14">
        <v>13187</v>
      </c>
      <c r="I17" s="14">
        <v>13108</v>
      </c>
      <c r="J17" s="14">
        <v>8836</v>
      </c>
      <c r="K17" s="14">
        <v>11508</v>
      </c>
      <c r="L17" s="14">
        <v>4708</v>
      </c>
      <c r="M17" s="14">
        <v>2106</v>
      </c>
      <c r="N17" s="12">
        <f t="shared" si="2"/>
        <v>114965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6680</v>
      </c>
      <c r="C18" s="14">
        <v>3301</v>
      </c>
      <c r="D18" s="14">
        <v>5948</v>
      </c>
      <c r="E18" s="14">
        <v>719</v>
      </c>
      <c r="F18" s="14">
        <v>3908</v>
      </c>
      <c r="G18" s="14">
        <v>6431</v>
      </c>
      <c r="H18" s="14">
        <v>5652</v>
      </c>
      <c r="I18" s="14">
        <v>6340</v>
      </c>
      <c r="J18" s="14">
        <v>4463</v>
      </c>
      <c r="K18" s="14">
        <v>5954</v>
      </c>
      <c r="L18" s="14">
        <v>2188</v>
      </c>
      <c r="M18" s="14">
        <v>1040</v>
      </c>
      <c r="N18" s="12">
        <f t="shared" si="2"/>
        <v>52624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1271</v>
      </c>
      <c r="C19" s="14">
        <v>1386</v>
      </c>
      <c r="D19" s="14">
        <v>951</v>
      </c>
      <c r="E19" s="14">
        <v>155</v>
      </c>
      <c r="F19" s="14">
        <v>1226</v>
      </c>
      <c r="G19" s="14">
        <v>2244</v>
      </c>
      <c r="H19" s="14">
        <v>1503</v>
      </c>
      <c r="I19" s="14">
        <v>767</v>
      </c>
      <c r="J19" s="14">
        <v>819</v>
      </c>
      <c r="K19" s="14">
        <v>726</v>
      </c>
      <c r="L19" s="14">
        <v>443</v>
      </c>
      <c r="M19" s="14">
        <v>161</v>
      </c>
      <c r="N19" s="12">
        <f t="shared" si="2"/>
        <v>11652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118689</v>
      </c>
      <c r="C20" s="18">
        <f>C21+C22+C23</f>
        <v>70192</v>
      </c>
      <c r="D20" s="18">
        <f>D21+D22+D23</f>
        <v>68695</v>
      </c>
      <c r="E20" s="18">
        <f>E21+E22+E23</f>
        <v>9743</v>
      </c>
      <c r="F20" s="18">
        <f aca="true" t="shared" si="6" ref="F20:M20">F21+F22+F23</f>
        <v>56879</v>
      </c>
      <c r="G20" s="18">
        <f t="shared" si="6"/>
        <v>94714</v>
      </c>
      <c r="H20" s="18">
        <f t="shared" si="6"/>
        <v>100251</v>
      </c>
      <c r="I20" s="18">
        <f t="shared" si="6"/>
        <v>94981</v>
      </c>
      <c r="J20" s="18">
        <f t="shared" si="6"/>
        <v>64690</v>
      </c>
      <c r="K20" s="18">
        <f t="shared" si="6"/>
        <v>95931</v>
      </c>
      <c r="L20" s="18">
        <f t="shared" si="6"/>
        <v>41450</v>
      </c>
      <c r="M20" s="18">
        <f t="shared" si="6"/>
        <v>20509</v>
      </c>
      <c r="N20" s="12">
        <f aca="true" t="shared" si="7" ref="N20:N26">SUM(B20:M20)</f>
        <v>836724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59897</v>
      </c>
      <c r="C21" s="14">
        <v>38303</v>
      </c>
      <c r="D21" s="14">
        <v>35670</v>
      </c>
      <c r="E21" s="14">
        <v>5067</v>
      </c>
      <c r="F21" s="14">
        <v>29652</v>
      </c>
      <c r="G21" s="14">
        <v>51407</v>
      </c>
      <c r="H21" s="14">
        <v>56017</v>
      </c>
      <c r="I21" s="14">
        <v>50388</v>
      </c>
      <c r="J21" s="14">
        <v>34379</v>
      </c>
      <c r="K21" s="14">
        <v>49481</v>
      </c>
      <c r="L21" s="14">
        <v>21814</v>
      </c>
      <c r="M21" s="14">
        <v>10389</v>
      </c>
      <c r="N21" s="12">
        <f t="shared" si="7"/>
        <v>442464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56443</v>
      </c>
      <c r="C22" s="14">
        <v>29825</v>
      </c>
      <c r="D22" s="14">
        <v>31823</v>
      </c>
      <c r="E22" s="14">
        <v>4413</v>
      </c>
      <c r="F22" s="14">
        <v>25826</v>
      </c>
      <c r="G22" s="14">
        <v>40471</v>
      </c>
      <c r="H22" s="14">
        <v>42109</v>
      </c>
      <c r="I22" s="14">
        <v>42989</v>
      </c>
      <c r="J22" s="14">
        <v>28860</v>
      </c>
      <c r="K22" s="14">
        <v>44679</v>
      </c>
      <c r="L22" s="14">
        <v>18721</v>
      </c>
      <c r="M22" s="14">
        <v>9759</v>
      </c>
      <c r="N22" s="12">
        <f t="shared" si="7"/>
        <v>375918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2349</v>
      </c>
      <c r="C23" s="14">
        <v>2064</v>
      </c>
      <c r="D23" s="14">
        <v>1202</v>
      </c>
      <c r="E23" s="14">
        <v>263</v>
      </c>
      <c r="F23" s="14">
        <v>1401</v>
      </c>
      <c r="G23" s="14">
        <v>2836</v>
      </c>
      <c r="H23" s="14">
        <v>2125</v>
      </c>
      <c r="I23" s="14">
        <v>1604</v>
      </c>
      <c r="J23" s="14">
        <v>1451</v>
      </c>
      <c r="K23" s="14">
        <v>1771</v>
      </c>
      <c r="L23" s="14">
        <v>915</v>
      </c>
      <c r="M23" s="14">
        <v>361</v>
      </c>
      <c r="N23" s="12">
        <f t="shared" si="7"/>
        <v>18342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132850</v>
      </c>
      <c r="C24" s="14">
        <f>C25+C26</f>
        <v>95737</v>
      </c>
      <c r="D24" s="14">
        <f>D25+D26</f>
        <v>95610</v>
      </c>
      <c r="E24" s="14">
        <f>E25+E26</f>
        <v>15598</v>
      </c>
      <c r="F24" s="14">
        <f aca="true" t="shared" si="8" ref="F24:M24">F25+F26</f>
        <v>91267</v>
      </c>
      <c r="G24" s="14">
        <f t="shared" si="8"/>
        <v>138380</v>
      </c>
      <c r="H24" s="14">
        <f t="shared" si="8"/>
        <v>113294</v>
      </c>
      <c r="I24" s="14">
        <f t="shared" si="8"/>
        <v>94366</v>
      </c>
      <c r="J24" s="14">
        <f t="shared" si="8"/>
        <v>74574</v>
      </c>
      <c r="K24" s="14">
        <f t="shared" si="8"/>
        <v>79863</v>
      </c>
      <c r="L24" s="14">
        <f t="shared" si="8"/>
        <v>31000</v>
      </c>
      <c r="M24" s="14">
        <f t="shared" si="8"/>
        <v>14440</v>
      </c>
      <c r="N24" s="12">
        <f t="shared" si="7"/>
        <v>976979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55415</v>
      </c>
      <c r="C25" s="14">
        <v>43853</v>
      </c>
      <c r="D25" s="14">
        <v>43344</v>
      </c>
      <c r="E25" s="14">
        <v>7575</v>
      </c>
      <c r="F25" s="14">
        <v>40126</v>
      </c>
      <c r="G25" s="14">
        <v>65208</v>
      </c>
      <c r="H25" s="14">
        <v>55155</v>
      </c>
      <c r="I25" s="14">
        <v>39221</v>
      </c>
      <c r="J25" s="14">
        <v>35367</v>
      </c>
      <c r="K25" s="14">
        <v>31625</v>
      </c>
      <c r="L25" s="14">
        <v>13300</v>
      </c>
      <c r="M25" s="14">
        <v>5327</v>
      </c>
      <c r="N25" s="12">
        <f t="shared" si="7"/>
        <v>435516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53602+23833</f>
        <v>77435</v>
      </c>
      <c r="C26" s="14">
        <f>37824+14060</f>
        <v>51884</v>
      </c>
      <c r="D26" s="14">
        <f>39476+12790</f>
        <v>52266</v>
      </c>
      <c r="E26" s="14">
        <f>5990+2033</f>
        <v>8023</v>
      </c>
      <c r="F26" s="14">
        <f>38104+13037</f>
        <v>51141</v>
      </c>
      <c r="G26" s="14">
        <f>54136+19036</f>
        <v>73172</v>
      </c>
      <c r="H26" s="14">
        <f>43715+14424</f>
        <v>58139</v>
      </c>
      <c r="I26" s="14">
        <f>39233+15912</f>
        <v>55145</v>
      </c>
      <c r="J26" s="14">
        <f>28683+10524</f>
        <v>39207</v>
      </c>
      <c r="K26" s="14">
        <f>34165+14073</f>
        <v>48238</v>
      </c>
      <c r="L26" s="14">
        <f>12800+4900</f>
        <v>17700</v>
      </c>
      <c r="M26" s="14">
        <f>6861+2252</f>
        <v>9113</v>
      </c>
      <c r="N26" s="12">
        <f t="shared" si="7"/>
        <v>541463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861068.90651022</v>
      </c>
      <c r="C36" s="61">
        <f aca="true" t="shared" si="9" ref="C36:M36">C37+C38+C39+C40</f>
        <v>587252.758</v>
      </c>
      <c r="D36" s="61">
        <f t="shared" si="9"/>
        <v>598007.5176878001</v>
      </c>
      <c r="E36" s="61">
        <f t="shared" si="9"/>
        <v>119516.7772592</v>
      </c>
      <c r="F36" s="61">
        <f t="shared" si="9"/>
        <v>561606.9867983</v>
      </c>
      <c r="G36" s="61">
        <f t="shared" si="9"/>
        <v>731805.5336</v>
      </c>
      <c r="H36" s="61">
        <f t="shared" si="9"/>
        <v>768565.7571</v>
      </c>
      <c r="I36" s="61">
        <f t="shared" si="9"/>
        <v>669699.7153917999</v>
      </c>
      <c r="J36" s="61">
        <f t="shared" si="9"/>
        <v>555884.0860394001</v>
      </c>
      <c r="K36" s="61">
        <f t="shared" si="9"/>
        <v>634450.69534928</v>
      </c>
      <c r="L36" s="61">
        <f t="shared" si="9"/>
        <v>349716.69052828994</v>
      </c>
      <c r="M36" s="61">
        <f t="shared" si="9"/>
        <v>174507.85550464003</v>
      </c>
      <c r="N36" s="61">
        <f>N37+N38+N39+N40</f>
        <v>6612083.27976893</v>
      </c>
    </row>
    <row r="37" spans="1:14" ht="18.75" customHeight="1">
      <c r="A37" s="58" t="s">
        <v>56</v>
      </c>
      <c r="B37" s="55">
        <f aca="true" t="shared" si="10" ref="B37:M37">B29*B7</f>
        <v>860650.2081</v>
      </c>
      <c r="C37" s="55">
        <f t="shared" si="10"/>
        <v>586714.618</v>
      </c>
      <c r="D37" s="55">
        <f t="shared" si="10"/>
        <v>587939.836</v>
      </c>
      <c r="E37" s="55">
        <f t="shared" si="10"/>
        <v>119191.2546</v>
      </c>
      <c r="F37" s="55">
        <f t="shared" si="10"/>
        <v>561264.7616</v>
      </c>
      <c r="G37" s="55">
        <f t="shared" si="10"/>
        <v>731543.7294</v>
      </c>
      <c r="H37" s="55">
        <f t="shared" si="10"/>
        <v>768030.7195</v>
      </c>
      <c r="I37" s="55">
        <f t="shared" si="10"/>
        <v>669295.2971999999</v>
      </c>
      <c r="J37" s="55">
        <f t="shared" si="10"/>
        <v>555532.337</v>
      </c>
      <c r="K37" s="55">
        <f t="shared" si="10"/>
        <v>633918.8661</v>
      </c>
      <c r="L37" s="55">
        <f t="shared" si="10"/>
        <v>349578.83869999996</v>
      </c>
      <c r="M37" s="55">
        <f t="shared" si="10"/>
        <v>174362.4064</v>
      </c>
      <c r="N37" s="57">
        <f>SUM(B37:M37)</f>
        <v>6598022.8726</v>
      </c>
    </row>
    <row r="38" spans="1:14" ht="18.75" customHeight="1">
      <c r="A38" s="58" t="s">
        <v>57</v>
      </c>
      <c r="B38" s="55">
        <f aca="true" t="shared" si="11" ref="B38:M38">B30*B7</f>
        <v>-2838.38158978</v>
      </c>
      <c r="C38" s="55">
        <f t="shared" si="11"/>
        <v>-1939.98</v>
      </c>
      <c r="D38" s="55">
        <f t="shared" si="11"/>
        <v>-1941.1283122</v>
      </c>
      <c r="E38" s="55">
        <f t="shared" si="11"/>
        <v>-320.7573408</v>
      </c>
      <c r="F38" s="55">
        <f t="shared" si="11"/>
        <v>-1819.1748017</v>
      </c>
      <c r="G38" s="55">
        <f t="shared" si="11"/>
        <v>-2400.3558000000003</v>
      </c>
      <c r="H38" s="55">
        <f t="shared" si="11"/>
        <v>-2362.5224</v>
      </c>
      <c r="I38" s="55">
        <f t="shared" si="11"/>
        <v>-2142.1818082</v>
      </c>
      <c r="J38" s="55">
        <f t="shared" si="11"/>
        <v>-1766.8509606</v>
      </c>
      <c r="K38" s="55">
        <f t="shared" si="11"/>
        <v>-2070.41075072</v>
      </c>
      <c r="L38" s="55">
        <f t="shared" si="11"/>
        <v>-1133.30817171</v>
      </c>
      <c r="M38" s="55">
        <f t="shared" si="11"/>
        <v>-573.59089536</v>
      </c>
      <c r="N38" s="25">
        <f>SUM(B38:M38)</f>
        <v>-21308.64283107</v>
      </c>
    </row>
    <row r="39" spans="1:14" ht="18.75" customHeight="1">
      <c r="A39" s="58" t="s">
        <v>58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-59694.92</v>
      </c>
      <c r="C42" s="25">
        <f aca="true" t="shared" si="13" ref="C42:M42">+C43+C46+C54+C55</f>
        <v>-58575.24</v>
      </c>
      <c r="D42" s="25">
        <f t="shared" si="13"/>
        <v>-40507.64</v>
      </c>
      <c r="E42" s="25">
        <f t="shared" si="13"/>
        <v>-5936.6</v>
      </c>
      <c r="F42" s="25">
        <f t="shared" si="13"/>
        <v>-33320.8</v>
      </c>
      <c r="G42" s="25">
        <f t="shared" si="13"/>
        <v>-66183.24</v>
      </c>
      <c r="H42" s="25">
        <f t="shared" si="13"/>
        <v>-80427</v>
      </c>
      <c r="I42" s="25">
        <f t="shared" si="13"/>
        <v>-35074.12</v>
      </c>
      <c r="J42" s="25">
        <f t="shared" si="13"/>
        <v>-50167.840000000004</v>
      </c>
      <c r="K42" s="25">
        <f t="shared" si="13"/>
        <v>-37604.44</v>
      </c>
      <c r="L42" s="25">
        <f t="shared" si="13"/>
        <v>-31887.8</v>
      </c>
      <c r="M42" s="25">
        <f t="shared" si="13"/>
        <v>-17150.399999999998</v>
      </c>
      <c r="N42" s="25">
        <f>+N43+N46+N54+N55</f>
        <v>-516530.04000000004</v>
      </c>
    </row>
    <row r="43" spans="1:14" ht="18.75" customHeight="1">
      <c r="A43" s="17" t="s">
        <v>61</v>
      </c>
      <c r="B43" s="26">
        <f>B44+B45</f>
        <v>-59485.2</v>
      </c>
      <c r="C43" s="26">
        <f>C44+C45</f>
        <v>-58455.4</v>
      </c>
      <c r="D43" s="26">
        <f>D44+D45</f>
        <v>-40409.2</v>
      </c>
      <c r="E43" s="26">
        <f>E44+E45</f>
        <v>-5893.8</v>
      </c>
      <c r="F43" s="26">
        <f aca="true" t="shared" si="14" ref="F43:M43">F44+F45</f>
        <v>-33299.4</v>
      </c>
      <c r="G43" s="26">
        <f t="shared" si="14"/>
        <v>-66127.6</v>
      </c>
      <c r="H43" s="26">
        <f t="shared" si="14"/>
        <v>-80427</v>
      </c>
      <c r="I43" s="26">
        <f t="shared" si="14"/>
        <v>-34971.4</v>
      </c>
      <c r="J43" s="26">
        <f t="shared" si="14"/>
        <v>-49962.4</v>
      </c>
      <c r="K43" s="26">
        <f t="shared" si="14"/>
        <v>-37506</v>
      </c>
      <c r="L43" s="26">
        <f t="shared" si="14"/>
        <v>-31802.2</v>
      </c>
      <c r="M43" s="26">
        <f t="shared" si="14"/>
        <v>-17107.6</v>
      </c>
      <c r="N43" s="25">
        <f aca="true" t="shared" si="15" ref="N43:N55">SUM(B43:M43)</f>
        <v>-515447.2</v>
      </c>
    </row>
    <row r="44" spans="1:25" ht="18.75" customHeight="1">
      <c r="A44" s="13" t="s">
        <v>62</v>
      </c>
      <c r="B44" s="20">
        <f>ROUND(-B9*$D$3,2)</f>
        <v>-59485.2</v>
      </c>
      <c r="C44" s="20">
        <f>ROUND(-C9*$D$3,2)</f>
        <v>-58455.4</v>
      </c>
      <c r="D44" s="20">
        <f>ROUND(-D9*$D$3,2)</f>
        <v>-40409.2</v>
      </c>
      <c r="E44" s="20">
        <f>ROUND(-E9*$D$3,2)</f>
        <v>-5893.8</v>
      </c>
      <c r="F44" s="20">
        <f aca="true" t="shared" si="16" ref="F44:M44">ROUND(-F9*$D$3,2)</f>
        <v>-33299.4</v>
      </c>
      <c r="G44" s="20">
        <f t="shared" si="16"/>
        <v>-66127.6</v>
      </c>
      <c r="H44" s="20">
        <f t="shared" si="16"/>
        <v>-80427</v>
      </c>
      <c r="I44" s="20">
        <f t="shared" si="16"/>
        <v>-34971.4</v>
      </c>
      <c r="J44" s="20">
        <f t="shared" si="16"/>
        <v>-49962.4</v>
      </c>
      <c r="K44" s="20">
        <f t="shared" si="16"/>
        <v>-37506</v>
      </c>
      <c r="L44" s="20">
        <f t="shared" si="16"/>
        <v>-31802.2</v>
      </c>
      <c r="M44" s="20">
        <f t="shared" si="16"/>
        <v>-17107.6</v>
      </c>
      <c r="N44" s="47">
        <f t="shared" si="15"/>
        <v>-515447.2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8" ref="C46:M46">SUM(C47:C53)</f>
        <v>-119.84</v>
      </c>
      <c r="D46" s="26">
        <f t="shared" si="18"/>
        <v>-98.44</v>
      </c>
      <c r="E46" s="26">
        <f t="shared" si="18"/>
        <v>-42.8</v>
      </c>
      <c r="F46" s="26">
        <f t="shared" si="18"/>
        <v>-21.4</v>
      </c>
      <c r="G46" s="26">
        <f t="shared" si="18"/>
        <v>-55.64</v>
      </c>
      <c r="H46" s="26">
        <f t="shared" si="18"/>
        <v>0</v>
      </c>
      <c r="I46" s="26">
        <f t="shared" si="18"/>
        <v>-102.72</v>
      </c>
      <c r="J46" s="26">
        <f t="shared" si="18"/>
        <v>-205.44</v>
      </c>
      <c r="K46" s="26">
        <f t="shared" si="18"/>
        <v>-98.44</v>
      </c>
      <c r="L46" s="26">
        <f t="shared" si="18"/>
        <v>-85.6</v>
      </c>
      <c r="M46" s="26">
        <f t="shared" si="18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5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9" ref="B57:M57">+B36+B42</f>
        <v>801373.98651022</v>
      </c>
      <c r="C57" s="29">
        <f t="shared" si="19"/>
        <v>528677.518</v>
      </c>
      <c r="D57" s="29">
        <f t="shared" si="19"/>
        <v>557499.8776878001</v>
      </c>
      <c r="E57" s="29">
        <f t="shared" si="19"/>
        <v>113580.17725919999</v>
      </c>
      <c r="F57" s="29">
        <f t="shared" si="19"/>
        <v>528286.1867982999</v>
      </c>
      <c r="G57" s="29">
        <f t="shared" si="19"/>
        <v>665622.2936</v>
      </c>
      <c r="H57" s="29">
        <f t="shared" si="19"/>
        <v>688138.7571</v>
      </c>
      <c r="I57" s="29">
        <f t="shared" si="19"/>
        <v>634625.5953917999</v>
      </c>
      <c r="J57" s="29">
        <f t="shared" si="19"/>
        <v>505716.24603940005</v>
      </c>
      <c r="K57" s="29">
        <f t="shared" si="19"/>
        <v>596846.2553492801</v>
      </c>
      <c r="L57" s="29">
        <f t="shared" si="19"/>
        <v>317828.89052828995</v>
      </c>
      <c r="M57" s="29">
        <f t="shared" si="19"/>
        <v>157357.45550464003</v>
      </c>
      <c r="N57" s="29">
        <f>SUM(B57:M57)</f>
        <v>6095553.23976893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801373.99</v>
      </c>
      <c r="C60" s="36">
        <f aca="true" t="shared" si="20" ref="C60:M60">SUM(C61:C74)</f>
        <v>528677.51</v>
      </c>
      <c r="D60" s="36">
        <f t="shared" si="20"/>
        <v>557499.88</v>
      </c>
      <c r="E60" s="36">
        <f t="shared" si="20"/>
        <v>113580.17</v>
      </c>
      <c r="F60" s="36">
        <f t="shared" si="20"/>
        <v>528286.19</v>
      </c>
      <c r="G60" s="36">
        <f t="shared" si="20"/>
        <v>665622.29</v>
      </c>
      <c r="H60" s="36">
        <f t="shared" si="20"/>
        <v>688138.76</v>
      </c>
      <c r="I60" s="36">
        <f t="shared" si="20"/>
        <v>634625.6</v>
      </c>
      <c r="J60" s="36">
        <f t="shared" si="20"/>
        <v>505716.25</v>
      </c>
      <c r="K60" s="36">
        <f t="shared" si="20"/>
        <v>596846.26</v>
      </c>
      <c r="L60" s="36">
        <f t="shared" si="20"/>
        <v>317828.89</v>
      </c>
      <c r="M60" s="36">
        <f t="shared" si="20"/>
        <v>157357.46</v>
      </c>
      <c r="N60" s="29">
        <f>SUM(N61:N74)</f>
        <v>6095553.249999999</v>
      </c>
    </row>
    <row r="61" spans="1:15" ht="18.75" customHeight="1">
      <c r="A61" s="17" t="s">
        <v>76</v>
      </c>
      <c r="B61" s="36">
        <v>158612.57</v>
      </c>
      <c r="C61" s="36">
        <v>158769.45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317382.02</v>
      </c>
      <c r="O61"/>
    </row>
    <row r="62" spans="1:15" ht="18.75" customHeight="1">
      <c r="A62" s="17" t="s">
        <v>77</v>
      </c>
      <c r="B62" s="36">
        <v>642761.42</v>
      </c>
      <c r="C62" s="36">
        <v>369908.06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1012669.48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557499.88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557499.88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113580.17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113580.17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528286.19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528286.19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665622.29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665622.29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527084.67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527084.67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161054.09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161054.09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634625.6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634625.6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505716.25</v>
      </c>
      <c r="K70" s="35">
        <v>0</v>
      </c>
      <c r="L70" s="35">
        <v>0</v>
      </c>
      <c r="M70" s="35">
        <v>0</v>
      </c>
      <c r="N70" s="29">
        <f t="shared" si="21"/>
        <v>505716.25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596846.26</v>
      </c>
      <c r="L71" s="35">
        <v>0</v>
      </c>
      <c r="M71" s="62"/>
      <c r="N71" s="26">
        <f t="shared" si="21"/>
        <v>596846.26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317828.89</v>
      </c>
      <c r="M72" s="35">
        <v>0</v>
      </c>
      <c r="N72" s="29">
        <f t="shared" si="21"/>
        <v>317828.89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157357.46</v>
      </c>
      <c r="N73" s="26">
        <f t="shared" si="21"/>
        <v>157357.46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2.098857163635459</v>
      </c>
      <c r="C78" s="45">
        <v>2.060211623555826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1.8324432029351505</v>
      </c>
      <c r="C79" s="45">
        <v>1.7285428982313908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1.6816297867307497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2.3405749223351546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1.9627960646648677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1.554856251460721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1.8319334956213547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1.7900894582780424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1.7782738638288267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2.0027672992289904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1.9153055077215302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2.273796288292751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2.227456544274482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2016-06-02T12:39:18Z</dcterms:modified>
  <cp:category/>
  <cp:version/>
  <cp:contentType/>
  <cp:contentStatus/>
</cp:coreProperties>
</file>