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<sst xmlns="http://schemas.openxmlformats.org/spreadsheetml/2006/main" count="105" uniqueCount="103">
  <si>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</si>
  <si>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</si>
  <si>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</si>
  <si>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</si>
  <si>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</si>
  <si>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</si>
  <si>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</si>
  <si>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</si>
  <si>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</si>
  <si>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</si>
  <si>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</si>
  <si>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</si>
  <si>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</si>
  <si>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</si>
  <si>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</si>
  <si>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</si>
  <si>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</si>
  <si>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</si>
  <si>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</si>
  <si>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</si>
  <si>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</si>
  <si>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</si>
  <si>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</si>
  <si>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</si>
  <si>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</si>
  <si>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</si>
  <si>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</si>
  <si>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</si>
  <si>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</si>
  <si>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</si>
  <si>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</si>
  <si>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</si>
  <si>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</si>
  <si>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</si>
  <si>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</si>
  <si>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</si>
  <si>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</si>
  <si>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</si>
  <si>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</si>
  <si>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</si>
  <si>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</si>
  <si>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</si>
  <si>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</si>
  <si>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</si>
  <si>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</si>
  <si>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OPERAÇÃO 16/05/16 - VENCIMENTO 23/05/16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</si>
  <si>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</si>
  <si>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</si>
  <si>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</si>
  <si>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</si>
  <si>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</si>
  <si>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</si>
  <si>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</si>
  <si>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</si>
  <si>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</si>
  <si>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</si>
  <si>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</si>
  <si>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</si>
  <si>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</si>
  <si>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</si>
  <si>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</si>
  <si>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</si>
  <si>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</si>
  <si>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</si>
  <si>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</si>
  <si>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</si>
  <si>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</si>
  <si>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</si>
  <si>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</si>
  <si>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</si>
  <si>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</si>
  <si>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 (1)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</si>
  <si>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</si>
  <si>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</si>
  <si>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</si>
  <si>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</si>
  <si>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</si>
  <si>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</si>
  <si>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</si>
  <si>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</si>
  <si>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</si>
  <si>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</si>
  <si>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</si>
  <si>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</si>
  <si>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</si>
  <si>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</si>
  <si>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</si>
  <si>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</si>
  <si>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(2)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</si>
  <si>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</si>
  <si>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</si>
  <si>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</si>
  <si>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</si>
  <si>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</si>
  <si>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</si>
  <si>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</si>
  <si>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</si>
  <si>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</si>
  <si>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</si>
  <si>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</si>
  <si>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</si>
  <si>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</si>
  <si>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Nota: (1) Revisão de passageiros período de 01 a 04/05/16, área 5.0, total de 83.131 passageiros.
              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</si>
</sst>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612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612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612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1">
      <c r="A2" s="69" t="s">
        <v>45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0" t="s">
        <v>1</v>
      </c>
      <c r="B4" s="70" t="s">
        <v>42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2</v>
      </c>
    </row>
    <row r="5" spans="1:14" ht="42" customHeight="1">
      <c r="A5" s="70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0"/>
    </row>
    <row r="6" spans="1:14" ht="20.25" customHeight="1">
      <c r="A6" s="70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0"/>
    </row>
    <row r="7" spans="1:25" ht="18.75" customHeight="1">
      <c r="A7" s="9" t="s">
        <v>3</v>
      </c>
      <c r="B7" s="10">
        <f>B8+B20+B24</f>
        <v>498710</v>
      </c>
      <c r="C7" s="10">
        <f>C8+C20+C24</f>
        <v>368483</v>
      </c>
      <c r="D7" s="10">
        <f>D8+D20+D24</f>
        <v>365096</v>
      </c>
      <c r="E7" s="10">
        <f>E8+E20+E24</f>
        <v>62105</v>
      </c>
      <c r="F7" s="10">
        <f aca="true" t="shared" si="0" ref="F7:M7">F8+F20+F24</f>
        <v>291294</v>
      </c>
      <c r="G7" s="10">
        <f t="shared" si="0"/>
        <v>493558</v>
      </c>
      <c r="H7" s="10">
        <f t="shared" si="0"/>
        <v>454332</v>
      </c>
      <c r="I7" s="10">
        <f t="shared" si="0"/>
        <v>407774</v>
      </c>
      <c r="J7" s="10">
        <f t="shared" si="0"/>
        <v>300449</v>
      </c>
      <c r="K7" s="10">
        <f t="shared" si="0"/>
        <v>353496</v>
      </c>
      <c r="L7" s="10">
        <f t="shared" si="0"/>
        <v>151370</v>
      </c>
      <c r="M7" s="10">
        <f t="shared" si="0"/>
        <v>86011</v>
      </c>
      <c r="N7" s="10">
        <f>+N8+N20+N24</f>
        <v>3832678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218234</v>
      </c>
      <c r="C8" s="12">
        <f>+C9+C12+C16</f>
        <v>172228</v>
      </c>
      <c r="D8" s="12">
        <f>+D9+D12+D16</f>
        <v>188349</v>
      </c>
      <c r="E8" s="12">
        <f>+E9+E12+E16</f>
        <v>29121</v>
      </c>
      <c r="F8" s="12">
        <f aca="true" t="shared" si="1" ref="F8:M8">+F9+F12+F16</f>
        <v>136337</v>
      </c>
      <c r="G8" s="12">
        <f t="shared" si="1"/>
        <v>240735</v>
      </c>
      <c r="H8" s="12">
        <f t="shared" si="1"/>
        <v>216253</v>
      </c>
      <c r="I8" s="12">
        <f t="shared" si="1"/>
        <v>199174</v>
      </c>
      <c r="J8" s="12">
        <f t="shared" si="1"/>
        <v>146399</v>
      </c>
      <c r="K8" s="12">
        <f t="shared" si="1"/>
        <v>162077</v>
      </c>
      <c r="L8" s="12">
        <f t="shared" si="1"/>
        <v>79108</v>
      </c>
      <c r="M8" s="12">
        <f t="shared" si="1"/>
        <v>46486</v>
      </c>
      <c r="N8" s="12">
        <f>SUM(B8:M8)</f>
        <v>1834501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19830</v>
      </c>
      <c r="C9" s="14">
        <v>20338</v>
      </c>
      <c r="D9" s="14">
        <v>13887</v>
      </c>
      <c r="E9" s="14">
        <v>2418</v>
      </c>
      <c r="F9" s="14">
        <v>10861</v>
      </c>
      <c r="G9" s="14">
        <v>22311</v>
      </c>
      <c r="H9" s="14">
        <v>26110</v>
      </c>
      <c r="I9" s="14">
        <v>12517</v>
      </c>
      <c r="J9" s="14">
        <v>16560</v>
      </c>
      <c r="K9" s="14">
        <v>13298</v>
      </c>
      <c r="L9" s="14">
        <v>9339</v>
      </c>
      <c r="M9" s="14">
        <v>6006</v>
      </c>
      <c r="N9" s="12">
        <f aca="true" t="shared" si="2" ref="N9:N19">SUM(B9:M9)</f>
        <v>173475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19830</v>
      </c>
      <c r="C10" s="14">
        <f>+C9-C11</f>
        <v>20338</v>
      </c>
      <c r="D10" s="14">
        <f>+D9-D11</f>
        <v>13887</v>
      </c>
      <c r="E10" s="14">
        <f>+E9-E11</f>
        <v>2418</v>
      </c>
      <c r="F10" s="14">
        <f aca="true" t="shared" si="3" ref="F10:M10">+F9-F11</f>
        <v>10861</v>
      </c>
      <c r="G10" s="14">
        <f t="shared" si="3"/>
        <v>22311</v>
      </c>
      <c r="H10" s="14">
        <f t="shared" si="3"/>
        <v>26110</v>
      </c>
      <c r="I10" s="14">
        <f t="shared" si="3"/>
        <v>12517</v>
      </c>
      <c r="J10" s="14">
        <f t="shared" si="3"/>
        <v>16560</v>
      </c>
      <c r="K10" s="14">
        <f t="shared" si="3"/>
        <v>13298</v>
      </c>
      <c r="L10" s="14">
        <f t="shared" si="3"/>
        <v>9339</v>
      </c>
      <c r="M10" s="14">
        <f t="shared" si="3"/>
        <v>6006</v>
      </c>
      <c r="N10" s="12">
        <f t="shared" si="2"/>
        <v>173475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175675</v>
      </c>
      <c r="C12" s="14">
        <f>C13+C14+C15</f>
        <v>136019</v>
      </c>
      <c r="D12" s="14">
        <f>D13+D14+D15</f>
        <v>157872</v>
      </c>
      <c r="E12" s="14">
        <f>E13+E14+E15</f>
        <v>24064</v>
      </c>
      <c r="F12" s="14">
        <f aca="true" t="shared" si="4" ref="F12:M12">F13+F14+F15</f>
        <v>111760</v>
      </c>
      <c r="G12" s="14">
        <f t="shared" si="4"/>
        <v>194475</v>
      </c>
      <c r="H12" s="14">
        <f t="shared" si="4"/>
        <v>170045</v>
      </c>
      <c r="I12" s="14">
        <f t="shared" si="4"/>
        <v>166134</v>
      </c>
      <c r="J12" s="14">
        <f t="shared" si="4"/>
        <v>115809</v>
      </c>
      <c r="K12" s="14">
        <f t="shared" si="4"/>
        <v>130735</v>
      </c>
      <c r="L12" s="14">
        <f t="shared" si="4"/>
        <v>62935</v>
      </c>
      <c r="M12" s="14">
        <f t="shared" si="4"/>
        <v>37229</v>
      </c>
      <c r="N12" s="12">
        <f t="shared" si="2"/>
        <v>1482752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83025</v>
      </c>
      <c r="C13" s="14">
        <v>65972</v>
      </c>
      <c r="D13" s="14">
        <v>74003</v>
      </c>
      <c r="E13" s="14">
        <v>11649</v>
      </c>
      <c r="F13" s="14">
        <v>52565</v>
      </c>
      <c r="G13" s="14">
        <v>92663</v>
      </c>
      <c r="H13" s="14">
        <v>85461</v>
      </c>
      <c r="I13" s="14">
        <v>82015</v>
      </c>
      <c r="J13" s="14">
        <v>55126</v>
      </c>
      <c r="K13" s="14">
        <v>62808</v>
      </c>
      <c r="L13" s="14">
        <v>29869</v>
      </c>
      <c r="M13" s="14">
        <v>16959</v>
      </c>
      <c r="N13" s="12">
        <f t="shared" si="2"/>
        <v>712115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87400</v>
      </c>
      <c r="C14" s="14">
        <v>63562</v>
      </c>
      <c r="D14" s="14">
        <v>80232</v>
      </c>
      <c r="E14" s="14">
        <v>11536</v>
      </c>
      <c r="F14" s="14">
        <v>54894</v>
      </c>
      <c r="G14" s="14">
        <v>92971</v>
      </c>
      <c r="H14" s="14">
        <v>78170</v>
      </c>
      <c r="I14" s="14">
        <v>80641</v>
      </c>
      <c r="J14" s="14">
        <v>56835</v>
      </c>
      <c r="K14" s="14">
        <v>64522</v>
      </c>
      <c r="L14" s="14">
        <v>30886</v>
      </c>
      <c r="M14" s="14">
        <v>19317</v>
      </c>
      <c r="N14" s="12">
        <f t="shared" si="2"/>
        <v>720966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5250</v>
      </c>
      <c r="C15" s="14">
        <v>6485</v>
      </c>
      <c r="D15" s="14">
        <v>3637</v>
      </c>
      <c r="E15" s="14">
        <v>879</v>
      </c>
      <c r="F15" s="14">
        <v>4301</v>
      </c>
      <c r="G15" s="14">
        <v>8841</v>
      </c>
      <c r="H15" s="14">
        <v>6414</v>
      </c>
      <c r="I15" s="14">
        <v>3478</v>
      </c>
      <c r="J15" s="14">
        <v>3848</v>
      </c>
      <c r="K15" s="14">
        <v>3405</v>
      </c>
      <c r="L15" s="14">
        <v>2180</v>
      </c>
      <c r="M15" s="14">
        <v>953</v>
      </c>
      <c r="N15" s="12">
        <f t="shared" si="2"/>
        <v>49671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22729</v>
      </c>
      <c r="C16" s="14">
        <f>C17+C18+C19</f>
        <v>15871</v>
      </c>
      <c r="D16" s="14">
        <f>D17+D18+D19</f>
        <v>16590</v>
      </c>
      <c r="E16" s="14">
        <f>E17+E18+E19</f>
        <v>2639</v>
      </c>
      <c r="F16" s="14">
        <f aca="true" t="shared" si="5" ref="F16:M16">F17+F18+F19</f>
        <v>13716</v>
      </c>
      <c r="G16" s="14">
        <f t="shared" si="5"/>
        <v>23949</v>
      </c>
      <c r="H16" s="14">
        <f t="shared" si="5"/>
        <v>20098</v>
      </c>
      <c r="I16" s="14">
        <f t="shared" si="5"/>
        <v>20523</v>
      </c>
      <c r="J16" s="14">
        <f t="shared" si="5"/>
        <v>14030</v>
      </c>
      <c r="K16" s="14">
        <f t="shared" si="5"/>
        <v>18044</v>
      </c>
      <c r="L16" s="14">
        <f t="shared" si="5"/>
        <v>6834</v>
      </c>
      <c r="M16" s="14">
        <f t="shared" si="5"/>
        <v>3251</v>
      </c>
      <c r="N16" s="12">
        <f t="shared" si="2"/>
        <v>178274</v>
      </c>
    </row>
    <row r="17" spans="1:25" ht="18.75" customHeight="1">
      <c r="A17" s="15" t="s">
        <v>16</v>
      </c>
      <c r="B17" s="14">
        <v>14567</v>
      </c>
      <c r="C17" s="14">
        <v>10773</v>
      </c>
      <c r="D17" s="14">
        <v>9888</v>
      </c>
      <c r="E17" s="14">
        <v>1681</v>
      </c>
      <c r="F17" s="14">
        <v>8826</v>
      </c>
      <c r="G17" s="14">
        <v>15452</v>
      </c>
      <c r="H17" s="14">
        <v>13168</v>
      </c>
      <c r="I17" s="14">
        <v>13259</v>
      </c>
      <c r="J17" s="14">
        <v>8873</v>
      </c>
      <c r="K17" s="14">
        <v>11416</v>
      </c>
      <c r="L17" s="14">
        <v>4377</v>
      </c>
      <c r="M17" s="14">
        <v>2094</v>
      </c>
      <c r="N17" s="12">
        <f t="shared" si="2"/>
        <v>114374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6861</v>
      </c>
      <c r="C18" s="14">
        <v>3563</v>
      </c>
      <c r="D18" s="14">
        <v>5802</v>
      </c>
      <c r="E18" s="14">
        <v>799</v>
      </c>
      <c r="F18" s="14">
        <v>3766</v>
      </c>
      <c r="G18" s="14">
        <v>6282</v>
      </c>
      <c r="H18" s="14">
        <v>5441</v>
      </c>
      <c r="I18" s="14">
        <v>6469</v>
      </c>
      <c r="J18" s="14">
        <v>4347</v>
      </c>
      <c r="K18" s="14">
        <v>5913</v>
      </c>
      <c r="L18" s="14">
        <v>2097</v>
      </c>
      <c r="M18" s="14">
        <v>1004</v>
      </c>
      <c r="N18" s="12">
        <f t="shared" si="2"/>
        <v>52344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1301</v>
      </c>
      <c r="C19" s="14">
        <v>1535</v>
      </c>
      <c r="D19" s="14">
        <v>900</v>
      </c>
      <c r="E19" s="14">
        <v>159</v>
      </c>
      <c r="F19" s="14">
        <v>1124</v>
      </c>
      <c r="G19" s="14">
        <v>2215</v>
      </c>
      <c r="H19" s="14">
        <v>1489</v>
      </c>
      <c r="I19" s="14">
        <v>795</v>
      </c>
      <c r="J19" s="14">
        <v>810</v>
      </c>
      <c r="K19" s="14">
        <v>715</v>
      </c>
      <c r="L19" s="14">
        <v>360</v>
      </c>
      <c r="M19" s="14">
        <v>153</v>
      </c>
      <c r="N19" s="12">
        <f t="shared" si="2"/>
        <v>11556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127842</v>
      </c>
      <c r="C20" s="18">
        <f>C21+C22+C23</f>
        <v>79649</v>
      </c>
      <c r="D20" s="18">
        <f>D21+D22+D23</f>
        <v>72018</v>
      </c>
      <c r="E20" s="18">
        <f>E21+E22+E23</f>
        <v>12413</v>
      </c>
      <c r="F20" s="18">
        <f aca="true" t="shared" si="6" ref="F20:M20">F21+F22+F23</f>
        <v>57461</v>
      </c>
      <c r="G20" s="18">
        <f t="shared" si="6"/>
        <v>99507</v>
      </c>
      <c r="H20" s="18">
        <f t="shared" si="6"/>
        <v>107523</v>
      </c>
      <c r="I20" s="18">
        <f t="shared" si="6"/>
        <v>100570</v>
      </c>
      <c r="J20" s="18">
        <f t="shared" si="6"/>
        <v>68316</v>
      </c>
      <c r="K20" s="18">
        <f t="shared" si="6"/>
        <v>100034</v>
      </c>
      <c r="L20" s="18">
        <f t="shared" si="6"/>
        <v>41227</v>
      </c>
      <c r="M20" s="18">
        <f t="shared" si="6"/>
        <v>22363</v>
      </c>
      <c r="N20" s="12">
        <f aca="true" t="shared" si="7" ref="N20:N26">SUM(B20:M20)</f>
        <v>888923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65939</v>
      </c>
      <c r="C21" s="14">
        <v>43849</v>
      </c>
      <c r="D21" s="14">
        <v>38325</v>
      </c>
      <c r="E21" s="14">
        <v>6822</v>
      </c>
      <c r="F21" s="14">
        <v>30737</v>
      </c>
      <c r="G21" s="14">
        <v>54320</v>
      </c>
      <c r="H21" s="14">
        <v>61170</v>
      </c>
      <c r="I21" s="14">
        <v>55197</v>
      </c>
      <c r="J21" s="14">
        <v>36664</v>
      </c>
      <c r="K21" s="14">
        <v>52945</v>
      </c>
      <c r="L21" s="14">
        <v>21834</v>
      </c>
      <c r="M21" s="14">
        <v>11707</v>
      </c>
      <c r="N21" s="12">
        <f t="shared" si="7"/>
        <v>479509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59094</v>
      </c>
      <c r="C22" s="14">
        <v>33414</v>
      </c>
      <c r="D22" s="14">
        <v>32322</v>
      </c>
      <c r="E22" s="14">
        <v>5259</v>
      </c>
      <c r="F22" s="14">
        <v>25267</v>
      </c>
      <c r="G22" s="14">
        <v>42133</v>
      </c>
      <c r="H22" s="14">
        <v>44035</v>
      </c>
      <c r="I22" s="14">
        <v>43599</v>
      </c>
      <c r="J22" s="14">
        <v>30080</v>
      </c>
      <c r="K22" s="14">
        <v>45224</v>
      </c>
      <c r="L22" s="14">
        <v>18454</v>
      </c>
      <c r="M22" s="14">
        <v>10203</v>
      </c>
      <c r="N22" s="12">
        <f t="shared" si="7"/>
        <v>389084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2809</v>
      </c>
      <c r="C23" s="14">
        <v>2386</v>
      </c>
      <c r="D23" s="14">
        <v>1371</v>
      </c>
      <c r="E23" s="14">
        <v>332</v>
      </c>
      <c r="F23" s="14">
        <v>1457</v>
      </c>
      <c r="G23" s="14">
        <v>3054</v>
      </c>
      <c r="H23" s="14">
        <v>2318</v>
      </c>
      <c r="I23" s="14">
        <v>1774</v>
      </c>
      <c r="J23" s="14">
        <v>1572</v>
      </c>
      <c r="K23" s="14">
        <v>1865</v>
      </c>
      <c r="L23" s="14">
        <v>939</v>
      </c>
      <c r="M23" s="14">
        <v>453</v>
      </c>
      <c r="N23" s="12">
        <f t="shared" si="7"/>
        <v>20330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152634</v>
      </c>
      <c r="C24" s="14">
        <f>C25+C26</f>
        <v>116606</v>
      </c>
      <c r="D24" s="14">
        <f>D25+D26</f>
        <v>104729</v>
      </c>
      <c r="E24" s="14">
        <f>E25+E26</f>
        <v>20571</v>
      </c>
      <c r="F24" s="14">
        <f aca="true" t="shared" si="8" ref="F24:M24">F25+F26</f>
        <v>97496</v>
      </c>
      <c r="G24" s="14">
        <f t="shared" si="8"/>
        <v>153316</v>
      </c>
      <c r="H24" s="14">
        <f t="shared" si="8"/>
        <v>130556</v>
      </c>
      <c r="I24" s="14">
        <f t="shared" si="8"/>
        <v>108030</v>
      </c>
      <c r="J24" s="14">
        <f t="shared" si="8"/>
        <v>85734</v>
      </c>
      <c r="K24" s="14">
        <f t="shared" si="8"/>
        <v>91385</v>
      </c>
      <c r="L24" s="14">
        <f t="shared" si="8"/>
        <v>31035</v>
      </c>
      <c r="M24" s="14">
        <f t="shared" si="8"/>
        <v>17162</v>
      </c>
      <c r="N24" s="12">
        <f t="shared" si="7"/>
        <v>1109254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69126</v>
      </c>
      <c r="C25" s="14">
        <v>57821</v>
      </c>
      <c r="D25" s="14">
        <v>52397</v>
      </c>
      <c r="E25" s="14">
        <v>11350</v>
      </c>
      <c r="F25" s="14">
        <v>48202</v>
      </c>
      <c r="G25" s="14">
        <v>80353</v>
      </c>
      <c r="H25" s="14">
        <v>71191</v>
      </c>
      <c r="I25" s="14">
        <v>50080</v>
      </c>
      <c r="J25" s="14">
        <v>43876</v>
      </c>
      <c r="K25" s="14">
        <v>41101</v>
      </c>
      <c r="L25" s="14">
        <v>14434</v>
      </c>
      <c r="M25" s="14">
        <v>6893</v>
      </c>
      <c r="N25" s="12">
        <f t="shared" si="7"/>
        <v>546824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f>54464+29044</f>
        <v>83508</v>
      </c>
      <c r="C26" s="14">
        <f>40465+18320</f>
        <v>58785</v>
      </c>
      <c r="D26" s="14">
        <f>37485+14847</f>
        <v>52332</v>
      </c>
      <c r="E26" s="14">
        <f>6450+2771</f>
        <v>9221</v>
      </c>
      <c r="F26" s="14">
        <f>35795+13499</f>
        <v>49294</v>
      </c>
      <c r="G26" s="14">
        <f>51903+21060</f>
        <v>72963</v>
      </c>
      <c r="H26" s="14">
        <f>43665+15700</f>
        <v>59365</v>
      </c>
      <c r="I26" s="14">
        <f>39544+18406</f>
        <v>57950</v>
      </c>
      <c r="J26" s="14">
        <f>29423+12435</f>
        <v>41858</v>
      </c>
      <c r="K26" s="14">
        <f>33618+16666</f>
        <v>50284</v>
      </c>
      <c r="L26" s="14">
        <f>11224+5377</f>
        <v>16601</v>
      </c>
      <c r="M26" s="14">
        <f>7216+3053</f>
        <v>10269</v>
      </c>
      <c r="N26" s="12">
        <f t="shared" si="7"/>
        <v>562430</v>
      </c>
      <c r="O26"/>
      <c r="P26"/>
      <c r="Q26"/>
      <c r="R26"/>
      <c r="S26"/>
      <c r="T26"/>
      <c r="U26"/>
      <c r="V26"/>
      <c r="W26"/>
      <c r="X26"/>
      <c r="Y26"/>
    </row>
    <row r="27" spans="1:14" ht="22.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v>1.87210546</v>
      </c>
      <c r="C28" s="23">
        <v>1.8086</v>
      </c>
      <c r="D28" s="23">
        <v>1.67545005</v>
      </c>
      <c r="E28" s="23">
        <v>2.3279184</v>
      </c>
      <c r="F28" s="23">
        <v>1.95524205</v>
      </c>
      <c r="G28" s="23">
        <v>1.5492</v>
      </c>
      <c r="H28" s="23">
        <v>1.8149</v>
      </c>
      <c r="I28" s="23">
        <v>1.7715117999999999</v>
      </c>
      <c r="J28" s="23">
        <v>1.9951343000000001</v>
      </c>
      <c r="K28" s="23">
        <v>1.90744976</v>
      </c>
      <c r="L28" s="23">
        <v>2.26553143</v>
      </c>
      <c r="M28" s="23">
        <v>2.21827856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1.8783</v>
      </c>
      <c r="C29" s="23">
        <v>1.8146</v>
      </c>
      <c r="D29" s="23">
        <v>1.681</v>
      </c>
      <c r="E29" s="23">
        <v>2.3342</v>
      </c>
      <c r="F29" s="23">
        <v>1.9616</v>
      </c>
      <c r="G29" s="23">
        <v>1.5543</v>
      </c>
      <c r="H29" s="23">
        <v>1.8205</v>
      </c>
      <c r="I29" s="23">
        <v>1.7772</v>
      </c>
      <c r="J29" s="23">
        <v>2.0015</v>
      </c>
      <c r="K29" s="23">
        <v>1.9137</v>
      </c>
      <c r="L29" s="23">
        <v>2.2729</v>
      </c>
      <c r="M29" s="23">
        <v>2.2256</v>
      </c>
      <c r="N29" s="24"/>
    </row>
    <row r="30" spans="1:25" ht="18.75" customHeight="1">
      <c r="A30" s="52" t="s">
        <v>50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51</v>
      </c>
      <c r="B32" s="56">
        <v>3257.0800000000004</v>
      </c>
      <c r="C32" s="56">
        <v>2478.1200000000003</v>
      </c>
      <c r="D32" s="56">
        <v>2161.4</v>
      </c>
      <c r="E32" s="56">
        <v>646.2800000000001</v>
      </c>
      <c r="F32" s="56">
        <v>2161.4</v>
      </c>
      <c r="G32" s="56">
        <v>2662.1600000000003</v>
      </c>
      <c r="H32" s="56">
        <v>2897.56</v>
      </c>
      <c r="I32" s="56">
        <v>2546.6000000000004</v>
      </c>
      <c r="J32" s="56">
        <v>2118.6</v>
      </c>
      <c r="K32" s="56">
        <v>2602.2400000000002</v>
      </c>
      <c r="L32" s="56">
        <v>1271.16</v>
      </c>
      <c r="M32" s="56">
        <v>719.0400000000001</v>
      </c>
      <c r="N32" s="25">
        <f>SUM(B32:M32)</f>
        <v>25521.64</v>
      </c>
    </row>
    <row r="33" spans="1:25" ht="18.75" customHeight="1">
      <c r="A33" s="52" t="s">
        <v>52</v>
      </c>
      <c r="B33" s="58">
        <v>761</v>
      </c>
      <c r="C33" s="58">
        <v>579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53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54</v>
      </c>
      <c r="B36" s="60">
        <f>B37+B38+B39+B40</f>
        <v>936894.7939566</v>
      </c>
      <c r="C36" s="60">
        <f aca="true" t="shared" si="9" ref="C36:M36">C37+C38+C39+C40</f>
        <v>668916.4737999999</v>
      </c>
      <c r="D36" s="60">
        <f t="shared" si="9"/>
        <v>623708.9214548001</v>
      </c>
      <c r="E36" s="60">
        <f t="shared" si="9"/>
        <v>145221.65223200002</v>
      </c>
      <c r="F36" s="60">
        <f t="shared" si="9"/>
        <v>571711.6777127</v>
      </c>
      <c r="G36" s="60">
        <f t="shared" si="9"/>
        <v>767282.2136</v>
      </c>
      <c r="H36" s="60">
        <f t="shared" si="9"/>
        <v>827464.7068</v>
      </c>
      <c r="I36" s="60">
        <f t="shared" si="9"/>
        <v>724923.0527331999</v>
      </c>
      <c r="J36" s="60">
        <f t="shared" si="9"/>
        <v>601554.7053007</v>
      </c>
      <c r="K36" s="60">
        <f t="shared" si="9"/>
        <v>676878.1003609599</v>
      </c>
      <c r="L36" s="60">
        <f t="shared" si="9"/>
        <v>344204.65255909995</v>
      </c>
      <c r="M36" s="60">
        <f t="shared" si="9"/>
        <v>191515.39722416</v>
      </c>
      <c r="N36" s="60">
        <f>N37+N38+N39+N40</f>
        <v>7080276.347734218</v>
      </c>
    </row>
    <row r="37" spans="1:14" ht="18.75" customHeight="1">
      <c r="A37" s="57" t="s">
        <v>55</v>
      </c>
      <c r="B37" s="54">
        <f>B29*B7</f>
        <v>936726.993</v>
      </c>
      <c r="C37" s="54">
        <f>C29*C7</f>
        <v>668649.2518</v>
      </c>
      <c r="D37" s="54">
        <f>D29*D7</f>
        <v>613726.376</v>
      </c>
      <c r="E37" s="54">
        <f>E29*E7</f>
        <v>144965.491</v>
      </c>
      <c r="F37" s="54">
        <f>F29*F7</f>
        <v>571402.3104</v>
      </c>
      <c r="G37" s="54">
        <f>G29*G7</f>
        <v>767137.1994</v>
      </c>
      <c r="H37" s="54">
        <f>H29*H7</f>
        <v>827111.406</v>
      </c>
      <c r="I37" s="54">
        <f>I29*I7</f>
        <v>724695.9528</v>
      </c>
      <c r="J37" s="54">
        <f>J29*J7</f>
        <v>601348.6735</v>
      </c>
      <c r="K37" s="54">
        <f>K29*K7</f>
        <v>676485.2951999999</v>
      </c>
      <c r="L37" s="54">
        <f>L29*L7</f>
        <v>344048.87299999996</v>
      </c>
      <c r="M37" s="54">
        <f>M29*M7</f>
        <v>191426.0816</v>
      </c>
      <c r="N37" s="56">
        <f>SUM(B37:M37)</f>
        <v>7067723.903699999</v>
      </c>
    </row>
    <row r="38" spans="1:14" ht="18.75" customHeight="1">
      <c r="A38" s="57" t="s">
        <v>56</v>
      </c>
      <c r="B38" s="54">
        <f>B30*B7</f>
        <v>-3089.2790434</v>
      </c>
      <c r="C38" s="54">
        <f>C30*C7</f>
        <v>-2210.898</v>
      </c>
      <c r="D38" s="54">
        <f>D30*D7</f>
        <v>-2026.2645452</v>
      </c>
      <c r="E38" s="54">
        <f>E30*E7</f>
        <v>-390.118768</v>
      </c>
      <c r="F38" s="54">
        <f>F30*F7</f>
        <v>-1852.0326873000001</v>
      </c>
      <c r="G38" s="54">
        <f>G30*G7</f>
        <v>-2517.1458000000002</v>
      </c>
      <c r="H38" s="54">
        <f>H30*H7</f>
        <v>-2544.2592</v>
      </c>
      <c r="I38" s="54">
        <f>I30*I7</f>
        <v>-2319.5000668</v>
      </c>
      <c r="J38" s="54">
        <f>J30*J7</f>
        <v>-1912.5681993</v>
      </c>
      <c r="K38" s="54">
        <f>K30*K7</f>
        <v>-2209.43483904</v>
      </c>
      <c r="L38" s="54">
        <f>L30*L7</f>
        <v>-1115.3804409</v>
      </c>
      <c r="M38" s="54">
        <f>M30*M7</f>
        <v>-629.72437584</v>
      </c>
      <c r="N38" s="25">
        <f>SUM(B38:M38)</f>
        <v>-22816.605965780003</v>
      </c>
    </row>
    <row r="39" spans="1:14" ht="18.75" customHeight="1">
      <c r="A39" s="57" t="s">
        <v>57</v>
      </c>
      <c r="B39" s="54">
        <f aca="true" t="shared" si="10" ref="B39:M39">B32</f>
        <v>3257.0800000000004</v>
      </c>
      <c r="C39" s="54">
        <f t="shared" si="10"/>
        <v>2478.1200000000003</v>
      </c>
      <c r="D39" s="54">
        <f t="shared" si="10"/>
        <v>2161.4</v>
      </c>
      <c r="E39" s="54">
        <f t="shared" si="10"/>
        <v>646.2800000000001</v>
      </c>
      <c r="F39" s="54">
        <f t="shared" si="10"/>
        <v>2161.4</v>
      </c>
      <c r="G39" s="54">
        <f t="shared" si="10"/>
        <v>2662.1600000000003</v>
      </c>
      <c r="H39" s="54">
        <f t="shared" si="10"/>
        <v>2897.56</v>
      </c>
      <c r="I39" s="54">
        <f t="shared" si="10"/>
        <v>2546.6000000000004</v>
      </c>
      <c r="J39" s="54">
        <f t="shared" si="10"/>
        <v>2118.6</v>
      </c>
      <c r="K39" s="54">
        <f t="shared" si="10"/>
        <v>2602.2400000000002</v>
      </c>
      <c r="L39" s="54">
        <f t="shared" si="10"/>
        <v>1271.16</v>
      </c>
      <c r="M39" s="54">
        <f t="shared" si="10"/>
        <v>719.0400000000001</v>
      </c>
      <c r="N39" s="56">
        <f>SUM(B39:M39)</f>
        <v>25521.64</v>
      </c>
    </row>
    <row r="40" spans="1:25" ht="18.75" customHeight="1">
      <c r="A40" s="2" t="s">
        <v>58</v>
      </c>
      <c r="B40" s="54">
        <v>0</v>
      </c>
      <c r="C40" s="54">
        <v>0</v>
      </c>
      <c r="D40" s="54">
        <v>9847.41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6">
        <f>SUM(B40:M40)</f>
        <v>9847.41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59</v>
      </c>
      <c r="B42" s="25">
        <f>+B43+B46+B54+B55</f>
        <v>-75563.72</v>
      </c>
      <c r="C42" s="25">
        <f aca="true" t="shared" si="11" ref="C42:M42">+C43+C46+C54+C55</f>
        <v>-77404.23999999999</v>
      </c>
      <c r="D42" s="25">
        <f t="shared" si="11"/>
        <v>-52869.04</v>
      </c>
      <c r="E42" s="25">
        <f t="shared" si="11"/>
        <v>-9231.199999999999</v>
      </c>
      <c r="F42" s="25">
        <f t="shared" si="11"/>
        <v>-41293.200000000004</v>
      </c>
      <c r="G42" s="25">
        <f t="shared" si="11"/>
        <v>-84837.44</v>
      </c>
      <c r="H42" s="25">
        <f t="shared" si="11"/>
        <v>31220.050000000003</v>
      </c>
      <c r="I42" s="25">
        <f t="shared" si="11"/>
        <v>-47667.32</v>
      </c>
      <c r="J42" s="25">
        <f t="shared" si="11"/>
        <v>-63133.44</v>
      </c>
      <c r="K42" s="25">
        <f t="shared" si="11"/>
        <v>-50630.840000000004</v>
      </c>
      <c r="L42" s="25">
        <f t="shared" si="11"/>
        <v>-35573.799999999996</v>
      </c>
      <c r="M42" s="25">
        <f t="shared" si="11"/>
        <v>-22865.6</v>
      </c>
      <c r="N42" s="25">
        <f>+N43+N46+N54+N55</f>
        <v>-529849.7899999999</v>
      </c>
    </row>
    <row r="43" spans="1:14" ht="18.75" customHeight="1">
      <c r="A43" s="17" t="s">
        <v>60</v>
      </c>
      <c r="B43" s="26">
        <f>B44+B45</f>
        <v>-75354</v>
      </c>
      <c r="C43" s="26">
        <f>C44+C45</f>
        <v>-77284.4</v>
      </c>
      <c r="D43" s="26">
        <f>D44+D45</f>
        <v>-52770.6</v>
      </c>
      <c r="E43" s="26">
        <f>E44+E45</f>
        <v>-9188.4</v>
      </c>
      <c r="F43" s="26">
        <f aca="true" t="shared" si="12" ref="F43:M43">F44+F45</f>
        <v>-41271.8</v>
      </c>
      <c r="G43" s="26">
        <f t="shared" si="12"/>
        <v>-84781.8</v>
      </c>
      <c r="H43" s="26">
        <f t="shared" si="12"/>
        <v>-99218</v>
      </c>
      <c r="I43" s="26">
        <f t="shared" si="12"/>
        <v>-47564.6</v>
      </c>
      <c r="J43" s="26">
        <f t="shared" si="12"/>
        <v>-62928</v>
      </c>
      <c r="K43" s="26">
        <f t="shared" si="12"/>
        <v>-50532.4</v>
      </c>
      <c r="L43" s="26">
        <f t="shared" si="12"/>
        <v>-35488.2</v>
      </c>
      <c r="M43" s="26">
        <f t="shared" si="12"/>
        <v>-22822.8</v>
      </c>
      <c r="N43" s="25">
        <f aca="true" t="shared" si="13" ref="N43:N55">SUM(B43:M43)</f>
        <v>-659205</v>
      </c>
    </row>
    <row r="44" spans="1:25" ht="18.75" customHeight="1">
      <c r="A44" s="13" t="s">
        <v>61</v>
      </c>
      <c r="B44" s="20">
        <f>ROUND(-B9*$D$3,2)</f>
        <v>-75354</v>
      </c>
      <c r="C44" s="20">
        <f>ROUND(-C9*$D$3,2)</f>
        <v>-77284.4</v>
      </c>
      <c r="D44" s="20">
        <f>ROUND(-D9*$D$3,2)</f>
        <v>-52770.6</v>
      </c>
      <c r="E44" s="20">
        <f>ROUND(-E9*$D$3,2)</f>
        <v>-9188.4</v>
      </c>
      <c r="F44" s="20">
        <f aca="true" t="shared" si="14" ref="F44:M44">ROUND(-F9*$D$3,2)</f>
        <v>-41271.8</v>
      </c>
      <c r="G44" s="20">
        <f t="shared" si="14"/>
        <v>-84781.8</v>
      </c>
      <c r="H44" s="20">
        <f t="shared" si="14"/>
        <v>-99218</v>
      </c>
      <c r="I44" s="20">
        <f t="shared" si="14"/>
        <v>-47564.6</v>
      </c>
      <c r="J44" s="20">
        <f t="shared" si="14"/>
        <v>-62928</v>
      </c>
      <c r="K44" s="20">
        <f t="shared" si="14"/>
        <v>-50532.4</v>
      </c>
      <c r="L44" s="20">
        <f t="shared" si="14"/>
        <v>-35488.2</v>
      </c>
      <c r="M44" s="20">
        <f t="shared" si="14"/>
        <v>-22822.8</v>
      </c>
      <c r="N44" s="46">
        <f t="shared" si="13"/>
        <v>-659205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5" ref="F45:M45">ROUND(F11*$D$3,2)</f>
        <v>0</v>
      </c>
      <c r="G45" s="20">
        <f t="shared" si="15"/>
        <v>0</v>
      </c>
      <c r="H45" s="20">
        <f t="shared" si="15"/>
        <v>0</v>
      </c>
      <c r="I45" s="20">
        <f t="shared" si="15"/>
        <v>0</v>
      </c>
      <c r="J45" s="20">
        <f t="shared" si="15"/>
        <v>0</v>
      </c>
      <c r="K45" s="20">
        <f t="shared" si="15"/>
        <v>0</v>
      </c>
      <c r="L45" s="20">
        <f t="shared" si="15"/>
        <v>0</v>
      </c>
      <c r="M45" s="20">
        <f t="shared" si="15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-209.72</v>
      </c>
      <c r="C46" s="26">
        <f aca="true" t="shared" si="16" ref="C46:M46">SUM(C47:C53)</f>
        <v>-119.84</v>
      </c>
      <c r="D46" s="26">
        <f t="shared" si="16"/>
        <v>-98.44</v>
      </c>
      <c r="E46" s="26">
        <f t="shared" si="16"/>
        <v>-42.8</v>
      </c>
      <c r="F46" s="26">
        <f t="shared" si="16"/>
        <v>-21.4</v>
      </c>
      <c r="G46" s="26">
        <f t="shared" si="16"/>
        <v>-55.64</v>
      </c>
      <c r="H46" s="26">
        <f t="shared" si="16"/>
        <v>0</v>
      </c>
      <c r="I46" s="26">
        <f t="shared" si="16"/>
        <v>-102.72</v>
      </c>
      <c r="J46" s="26">
        <f t="shared" si="16"/>
        <v>-205.44</v>
      </c>
      <c r="K46" s="26">
        <f t="shared" si="16"/>
        <v>-98.44</v>
      </c>
      <c r="L46" s="26">
        <f t="shared" si="16"/>
        <v>-85.6</v>
      </c>
      <c r="M46" s="26">
        <f t="shared" si="16"/>
        <v>-42.8</v>
      </c>
      <c r="N46" s="26">
        <f>SUM(N47:N53)</f>
        <v>-1082.84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3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3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3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3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3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3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3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130438.05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3"/>
        <v>130438.05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3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20"/>
    </row>
    <row r="57" spans="1:25" ht="15.75">
      <c r="A57" s="2" t="s">
        <v>73</v>
      </c>
      <c r="B57" s="29">
        <f aca="true" t="shared" si="17" ref="B57:M57">+B36+B42</f>
        <v>861331.0739566</v>
      </c>
      <c r="C57" s="29">
        <f t="shared" si="17"/>
        <v>591512.2337999999</v>
      </c>
      <c r="D57" s="29">
        <f t="shared" si="17"/>
        <v>570839.8814548</v>
      </c>
      <c r="E57" s="29">
        <f t="shared" si="17"/>
        <v>135990.452232</v>
      </c>
      <c r="F57" s="29">
        <f t="shared" si="17"/>
        <v>530418.4777127</v>
      </c>
      <c r="G57" s="29">
        <f t="shared" si="17"/>
        <v>682444.7736</v>
      </c>
      <c r="H57" s="29">
        <f t="shared" si="17"/>
        <v>858684.7568000001</v>
      </c>
      <c r="I57" s="29">
        <f t="shared" si="17"/>
        <v>677255.7327332</v>
      </c>
      <c r="J57" s="29">
        <f t="shared" si="17"/>
        <v>538421.2653007</v>
      </c>
      <c r="K57" s="29">
        <f t="shared" si="17"/>
        <v>626247.2603609599</v>
      </c>
      <c r="L57" s="29">
        <f t="shared" si="17"/>
        <v>308630.85255909996</v>
      </c>
      <c r="M57" s="29">
        <f t="shared" si="17"/>
        <v>168649.79722416</v>
      </c>
      <c r="N57" s="29">
        <f>SUM(B57:M57)</f>
        <v>6550426.55773422</v>
      </c>
      <c r="O57"/>
      <c r="P57"/>
      <c r="Q57"/>
      <c r="R57"/>
      <c r="S57"/>
      <c r="T57"/>
      <c r="U57"/>
      <c r="V57"/>
      <c r="W57"/>
      <c r="X57"/>
      <c r="Y57"/>
    </row>
    <row r="58" spans="1:16" ht="15" customHeight="1">
      <c r="A58" s="34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8"/>
      <c r="P58" s="73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861331.08</v>
      </c>
      <c r="C60" s="36">
        <f aca="true" t="shared" si="18" ref="C60:M60">SUM(C61:C74)</f>
        <v>591512.23</v>
      </c>
      <c r="D60" s="36">
        <f t="shared" si="18"/>
        <v>570839.89</v>
      </c>
      <c r="E60" s="36">
        <f t="shared" si="18"/>
        <v>135990.45</v>
      </c>
      <c r="F60" s="36">
        <f t="shared" si="18"/>
        <v>530418.48</v>
      </c>
      <c r="G60" s="36">
        <f t="shared" si="18"/>
        <v>682444.77</v>
      </c>
      <c r="H60" s="36">
        <f t="shared" si="18"/>
        <v>858684.76</v>
      </c>
      <c r="I60" s="36">
        <f t="shared" si="18"/>
        <v>677255.73</v>
      </c>
      <c r="J60" s="36">
        <f t="shared" si="18"/>
        <v>538421.26</v>
      </c>
      <c r="K60" s="36">
        <f t="shared" si="18"/>
        <v>626247.27</v>
      </c>
      <c r="L60" s="36">
        <f t="shared" si="18"/>
        <v>308630.85</v>
      </c>
      <c r="M60" s="36">
        <f t="shared" si="18"/>
        <v>168649.8</v>
      </c>
      <c r="N60" s="29">
        <f>SUM(N61:N74)</f>
        <v>6550426.569999999</v>
      </c>
    </row>
    <row r="61" spans="1:15" ht="18.75" customHeight="1">
      <c r="A61" s="17" t="s">
        <v>75</v>
      </c>
      <c r="B61" s="36">
        <v>174433.38</v>
      </c>
      <c r="C61" s="36">
        <v>172441.95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346875.33</v>
      </c>
      <c r="O61"/>
    </row>
    <row r="62" spans="1:15" ht="18.75" customHeight="1">
      <c r="A62" s="17" t="s">
        <v>76</v>
      </c>
      <c r="B62" s="36">
        <v>686897.7</v>
      </c>
      <c r="C62" s="36">
        <v>419070.28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19" ref="N62:N73">SUM(B62:M62)</f>
        <v>1105967.98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570839.89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19"/>
        <v>570839.89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135990.45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19"/>
        <v>135990.45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530418.48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19"/>
        <v>530418.48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682444.77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19"/>
        <v>682444.77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f>571293.39+130438.05</f>
        <v>701731.4400000001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19"/>
        <v>701731.4400000001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156953.32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19"/>
        <v>156953.32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677255.73</v>
      </c>
      <c r="J69" s="35">
        <v>0</v>
      </c>
      <c r="K69" s="35">
        <v>0</v>
      </c>
      <c r="L69" s="35">
        <v>0</v>
      </c>
      <c r="M69" s="35">
        <v>0</v>
      </c>
      <c r="N69" s="26">
        <f t="shared" si="19"/>
        <v>677255.73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538421.26</v>
      </c>
      <c r="K70" s="35">
        <v>0</v>
      </c>
      <c r="L70" s="35">
        <v>0</v>
      </c>
      <c r="M70" s="35">
        <v>0</v>
      </c>
      <c r="N70" s="29">
        <f t="shared" si="19"/>
        <v>538421.26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626247.27</v>
      </c>
      <c r="L71" s="35">
        <v>0</v>
      </c>
      <c r="M71" s="61"/>
      <c r="N71" s="26">
        <f t="shared" si="19"/>
        <v>626247.27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308630.85</v>
      </c>
      <c r="M72" s="35">
        <v>0</v>
      </c>
      <c r="N72" s="29">
        <f t="shared" si="19"/>
        <v>308630.85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168649.8</v>
      </c>
      <c r="N73" s="26">
        <f t="shared" si="19"/>
        <v>168649.8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6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4">
        <v>2.091381859170609</v>
      </c>
      <c r="C78" s="44">
        <v>2.0715334099152276</v>
      </c>
      <c r="D78" s="44">
        <v>0</v>
      </c>
      <c r="E78" s="44">
        <v>0</v>
      </c>
      <c r="F78" s="35">
        <v>0</v>
      </c>
      <c r="G78" s="35">
        <v>0</v>
      </c>
      <c r="H78" s="44">
        <v>0</v>
      </c>
      <c r="I78" s="44">
        <v>0</v>
      </c>
      <c r="J78" s="44">
        <v>0</v>
      </c>
      <c r="K78" s="35">
        <v>0</v>
      </c>
      <c r="L78" s="44">
        <v>0</v>
      </c>
      <c r="M78" s="44">
        <v>0</v>
      </c>
      <c r="N78" s="29"/>
      <c r="O78"/>
    </row>
    <row r="79" spans="1:15" ht="18.75" customHeight="1">
      <c r="A79" s="17" t="s">
        <v>90</v>
      </c>
      <c r="B79" s="44">
        <v>1.831899965760544</v>
      </c>
      <c r="C79" s="44">
        <v>1.727562303527577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6" ht="18.75" customHeight="1">
      <c r="A80" s="17" t="s">
        <v>91</v>
      </c>
      <c r="B80" s="44">
        <v>0</v>
      </c>
      <c r="C80" s="44">
        <v>0</v>
      </c>
      <c r="D80" s="22">
        <f>(D$37+D$38+D$39)/D$7</f>
        <v>1.6813701367716984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6"/>
      <c r="P80"/>
    </row>
    <row r="81" spans="1:17" ht="18.75" customHeight="1">
      <c r="A81" s="17" t="s">
        <v>92</v>
      </c>
      <c r="B81" s="44">
        <v>0</v>
      </c>
      <c r="C81" s="44">
        <v>0</v>
      </c>
      <c r="D81" s="44">
        <v>0</v>
      </c>
      <c r="E81" s="22">
        <f>(E$37+E$38+E$39)/E$7</f>
        <v>2.3383246474840997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9"/>
      <c r="Q81"/>
    </row>
    <row r="82" spans="1:18" ht="18.75" customHeight="1">
      <c r="A82" s="17" t="s">
        <v>93</v>
      </c>
      <c r="B82" s="44">
        <v>0</v>
      </c>
      <c r="C82" s="44">
        <v>0</v>
      </c>
      <c r="D82" s="44">
        <v>0</v>
      </c>
      <c r="E82" s="44">
        <v>0</v>
      </c>
      <c r="F82" s="44">
        <f>(F$37+F$38+F$39)/F$7</f>
        <v>1.9626620449192225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6"/>
      <c r="R82"/>
    </row>
    <row r="83" spans="1:19" ht="18.75" customHeight="1">
      <c r="A83" s="17" t="s">
        <v>94</v>
      </c>
      <c r="B83" s="44">
        <v>0</v>
      </c>
      <c r="C83" s="44">
        <v>0</v>
      </c>
      <c r="D83" s="44">
        <v>0</v>
      </c>
      <c r="E83" s="44">
        <v>0</v>
      </c>
      <c r="F83" s="35">
        <v>0</v>
      </c>
      <c r="G83" s="44">
        <f>(G$37+G$38+G$39)/G$7</f>
        <v>1.5545938138982653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9"/>
      <c r="S83"/>
    </row>
    <row r="84" spans="1:20" ht="18.75" customHeight="1">
      <c r="A84" s="17" t="s">
        <v>95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35">
        <v>0</v>
      </c>
      <c r="H84" s="44">
        <v>1.830261405757685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T84"/>
    </row>
    <row r="85" spans="1:20" ht="18.75" customHeight="1">
      <c r="A85" s="17" t="s">
        <v>96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1.7901373556156304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1" ht="18.75" customHeight="1">
      <c r="A86" s="17" t="s">
        <v>97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0</v>
      </c>
      <c r="I86" s="44">
        <f>(I$37+I$38+I$39)/I$7</f>
        <v>1.7777569259766437</v>
      </c>
      <c r="J86" s="44">
        <v>0</v>
      </c>
      <c r="K86" s="35">
        <v>0</v>
      </c>
      <c r="L86" s="44">
        <v>0</v>
      </c>
      <c r="M86" s="44">
        <v>0</v>
      </c>
      <c r="N86" s="26"/>
      <c r="U86"/>
    </row>
    <row r="87" spans="1:22" ht="18.75" customHeight="1">
      <c r="A87" s="17" t="s">
        <v>98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v>0</v>
      </c>
      <c r="J87" s="44">
        <f>(J$37+J$38+J$39)/J$7</f>
        <v>2.0021857463353183</v>
      </c>
      <c r="K87" s="35">
        <v>0</v>
      </c>
      <c r="L87" s="44">
        <v>0</v>
      </c>
      <c r="M87" s="44">
        <v>0</v>
      </c>
      <c r="N87" s="29"/>
      <c r="V87"/>
    </row>
    <row r="88" spans="1:23" ht="18.75" customHeight="1">
      <c r="A88" s="17" t="s">
        <v>99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v>0</v>
      </c>
      <c r="K88" s="22">
        <f>(K$37+K$38+K$39)/K$7</f>
        <v>1.9148112011478486</v>
      </c>
      <c r="L88" s="44">
        <v>0</v>
      </c>
      <c r="M88" s="44">
        <v>0</v>
      </c>
      <c r="N88" s="26"/>
      <c r="W88"/>
    </row>
    <row r="89" spans="1:24" ht="18.75" customHeight="1">
      <c r="A89" s="17" t="s">
        <v>100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44">
        <v>0</v>
      </c>
      <c r="L89" s="44">
        <f>(L$37+L$38+L$39)/L$7</f>
        <v>2.2739291309975553</v>
      </c>
      <c r="M89" s="44">
        <v>0</v>
      </c>
      <c r="N89" s="62"/>
      <c r="X89"/>
    </row>
    <row r="90" spans="1:25" ht="18.75" customHeight="1">
      <c r="A90" s="34" t="s">
        <v>101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9">
        <f>(M$37+M$38+M$39)/M$7</f>
        <v>2.226638420948018</v>
      </c>
      <c r="N90" s="50"/>
      <c r="Y90"/>
    </row>
    <row r="91" spans="1:14" ht="43.5" customHeight="1">
      <c r="A91" s="72" t="s">
        <v>102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</row>
    <row r="94" ht="14.25">
      <c r="B94" s="40"/>
    </row>
    <row r="95" ht="14.25">
      <c r="H95" s="41"/>
    </row>
    <row r="97" spans="8:11" ht="14.25">
      <c r="H97" s="42"/>
      <c r="I97" s="43"/>
      <c r="J97" s="43"/>
      <c r="K97" s="43"/>
    </row>
  </sheetData>
  <sheetProtection/>
  <mergeCells count="7">
    <mergeCell ref="A91:N91"/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2016-05-23T19:05:15Z</dcterms:modified>
  <cp:category/>
  <cp:version/>
  <cp:contentType/>
  <cp:contentStatus/>
</cp:coreProperties>
</file>