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<sst xmlns="http://schemas.openxmlformats.org/spreadsheetml/2006/main" count="105" uniqueCount="103">
  <si>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</si>
  <si>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</si>
  <si>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</si>
  <si>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</si>
  <si>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</si>
  <si>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</si>
  <si>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</si>
  <si>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</si>
  <si>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</si>
  <si>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</si>
  <si>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</si>
  <si>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</si>
  <si>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</si>
  <si>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</si>
  <si>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</si>
  <si>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</si>
  <si>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</si>
  <si>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</si>
  <si>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</si>
  <si>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</si>
  <si>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</si>
  <si>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</si>
  <si>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</si>
  <si>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</si>
  <si>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</si>
  <si>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</si>
  <si>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</si>
  <si>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</si>
  <si>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</si>
  <si>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</si>
  <si>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</si>
  <si>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</si>
  <si>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</si>
  <si>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</si>
  <si>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</si>
  <si>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</si>
  <si>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</si>
  <si>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</si>
  <si>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</si>
  <si>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</si>
  <si>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</si>
  <si>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</si>
  <si>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</si>
  <si>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</si>
  <si>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</si>
  <si>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</si>
  <si>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14/05/16 - VENCIMENTO 20/05/16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</si>
  <si>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</si>
  <si>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</si>
  <si>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</si>
  <si>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</si>
  <si>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</si>
  <si>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</si>
  <si>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</si>
  <si>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</si>
  <si>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</si>
  <si>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</si>
  <si>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</si>
  <si>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</si>
  <si>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</si>
  <si>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</si>
  <si>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</si>
  <si>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</si>
  <si>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</si>
  <si>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</si>
  <si>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</si>
  <si>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</si>
  <si>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</si>
  <si>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</si>
  <si>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</si>
  <si>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</si>
  <si>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</si>
  <si>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 (1)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</si>
  <si>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</si>
  <si>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</si>
  <si>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</si>
  <si>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</si>
  <si>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</si>
  <si>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</si>
  <si>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</si>
  <si>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</si>
  <si>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</si>
  <si>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</si>
  <si>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</si>
  <si>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</si>
  <si>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</si>
  <si>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</si>
  <si>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</si>
  <si>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</si>
  <si>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(2)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</si>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</sst>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376127</v>
      </c>
      <c r="C7" s="10">
        <f>C8+C20+C24</f>
        <v>251507</v>
      </c>
      <c r="D7" s="10">
        <f>D8+D20+D24</f>
        <v>293853</v>
      </c>
      <c r="E7" s="10">
        <f>E8+E20+E24</f>
        <v>54940</v>
      </c>
      <c r="F7" s="10">
        <f aca="true" t="shared" si="0" ref="F7:M7">F8+F20+F24</f>
        <v>222459</v>
      </c>
      <c r="G7" s="10">
        <f t="shared" si="0"/>
        <v>365789</v>
      </c>
      <c r="H7" s="10">
        <f t="shared" si="0"/>
        <v>334767</v>
      </c>
      <c r="I7" s="10">
        <f t="shared" si="0"/>
        <v>316920</v>
      </c>
      <c r="J7" s="10">
        <f t="shared" si="0"/>
        <v>233606</v>
      </c>
      <c r="K7" s="10">
        <f t="shared" si="0"/>
        <v>299516</v>
      </c>
      <c r="L7" s="10">
        <f t="shared" si="0"/>
        <v>103218</v>
      </c>
      <c r="M7" s="10">
        <f t="shared" si="0"/>
        <v>55466</v>
      </c>
      <c r="N7" s="10">
        <f>+N8+N20+N24</f>
        <v>2908168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172056</v>
      </c>
      <c r="C8" s="12">
        <f>+C9+C12+C16</f>
        <v>122597</v>
      </c>
      <c r="D8" s="12">
        <f>+D9+D12+D16</f>
        <v>153988</v>
      </c>
      <c r="E8" s="12">
        <f>+E9+E12+E16</f>
        <v>26888</v>
      </c>
      <c r="F8" s="12">
        <f aca="true" t="shared" si="1" ref="F8:M8">+F9+F12+F16</f>
        <v>105672</v>
      </c>
      <c r="G8" s="12">
        <f t="shared" si="1"/>
        <v>181592</v>
      </c>
      <c r="H8" s="12">
        <f t="shared" si="1"/>
        <v>166470</v>
      </c>
      <c r="I8" s="12">
        <f t="shared" si="1"/>
        <v>156325</v>
      </c>
      <c r="J8" s="12">
        <f t="shared" si="1"/>
        <v>119841</v>
      </c>
      <c r="K8" s="12">
        <f t="shared" si="1"/>
        <v>147329</v>
      </c>
      <c r="L8" s="12">
        <f t="shared" si="1"/>
        <v>56066</v>
      </c>
      <c r="M8" s="12">
        <f t="shared" si="1"/>
        <v>31737</v>
      </c>
      <c r="N8" s="12">
        <f>SUM(B8:M8)</f>
        <v>1440561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19728</v>
      </c>
      <c r="C9" s="14">
        <v>18398</v>
      </c>
      <c r="D9" s="14">
        <v>14525</v>
      </c>
      <c r="E9" s="14">
        <v>2642</v>
      </c>
      <c r="F9" s="14">
        <v>10869</v>
      </c>
      <c r="G9" s="14">
        <v>22112</v>
      </c>
      <c r="H9" s="14">
        <v>25778</v>
      </c>
      <c r="I9" s="14">
        <v>12256</v>
      </c>
      <c r="J9" s="14">
        <v>16612</v>
      </c>
      <c r="K9" s="14">
        <v>14582</v>
      </c>
      <c r="L9" s="14">
        <v>7788</v>
      </c>
      <c r="M9" s="14">
        <v>4534</v>
      </c>
      <c r="N9" s="12">
        <f aca="true" t="shared" si="2" ref="N9:N19">SUM(B9:M9)</f>
        <v>169824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19728</v>
      </c>
      <c r="C10" s="14">
        <f>+C9-C11</f>
        <v>18398</v>
      </c>
      <c r="D10" s="14">
        <f>+D9-D11</f>
        <v>14525</v>
      </c>
      <c r="E10" s="14">
        <f>+E9-E11</f>
        <v>2642</v>
      </c>
      <c r="F10" s="14">
        <f aca="true" t="shared" si="3" ref="F10:M10">+F9-F11</f>
        <v>10869</v>
      </c>
      <c r="G10" s="14">
        <f t="shared" si="3"/>
        <v>22112</v>
      </c>
      <c r="H10" s="14">
        <f t="shared" si="3"/>
        <v>25778</v>
      </c>
      <c r="I10" s="14">
        <f t="shared" si="3"/>
        <v>12256</v>
      </c>
      <c r="J10" s="14">
        <f t="shared" si="3"/>
        <v>16612</v>
      </c>
      <c r="K10" s="14">
        <f t="shared" si="3"/>
        <v>14582</v>
      </c>
      <c r="L10" s="14">
        <f t="shared" si="3"/>
        <v>7788</v>
      </c>
      <c r="M10" s="14">
        <f t="shared" si="3"/>
        <v>4534</v>
      </c>
      <c r="N10" s="12">
        <f t="shared" si="2"/>
        <v>169824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133999</v>
      </c>
      <c r="C12" s="14">
        <f>C13+C14+C15</f>
        <v>92860</v>
      </c>
      <c r="D12" s="14">
        <f>D13+D14+D15</f>
        <v>124963</v>
      </c>
      <c r="E12" s="14">
        <f>E13+E14+E15</f>
        <v>21637</v>
      </c>
      <c r="F12" s="14">
        <f aca="true" t="shared" si="4" ref="F12:M12">F13+F14+F15</f>
        <v>83740</v>
      </c>
      <c r="G12" s="14">
        <f t="shared" si="4"/>
        <v>140198</v>
      </c>
      <c r="H12" s="14">
        <f t="shared" si="4"/>
        <v>124487</v>
      </c>
      <c r="I12" s="14">
        <f t="shared" si="4"/>
        <v>126734</v>
      </c>
      <c r="J12" s="14">
        <f t="shared" si="4"/>
        <v>91097</v>
      </c>
      <c r="K12" s="14">
        <f t="shared" si="4"/>
        <v>115883</v>
      </c>
      <c r="L12" s="14">
        <f t="shared" si="4"/>
        <v>43408</v>
      </c>
      <c r="M12" s="14">
        <f t="shared" si="4"/>
        <v>24907</v>
      </c>
      <c r="N12" s="12">
        <f t="shared" si="2"/>
        <v>1123913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65487</v>
      </c>
      <c r="C13" s="14">
        <v>47542</v>
      </c>
      <c r="D13" s="14">
        <v>61174</v>
      </c>
      <c r="E13" s="14">
        <v>10709</v>
      </c>
      <c r="F13" s="14">
        <v>40895</v>
      </c>
      <c r="G13" s="14">
        <v>69692</v>
      </c>
      <c r="H13" s="14">
        <v>64345</v>
      </c>
      <c r="I13" s="14">
        <v>63918</v>
      </c>
      <c r="J13" s="14">
        <v>44049</v>
      </c>
      <c r="K13" s="14">
        <v>55437</v>
      </c>
      <c r="L13" s="14">
        <v>20713</v>
      </c>
      <c r="M13" s="14">
        <v>11569</v>
      </c>
      <c r="N13" s="12">
        <f t="shared" si="2"/>
        <v>555530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65567</v>
      </c>
      <c r="C14" s="14">
        <v>42253</v>
      </c>
      <c r="D14" s="14">
        <v>61468</v>
      </c>
      <c r="E14" s="14">
        <v>10251</v>
      </c>
      <c r="F14" s="14">
        <v>40663</v>
      </c>
      <c r="G14" s="14">
        <v>65406</v>
      </c>
      <c r="H14" s="14">
        <v>56690</v>
      </c>
      <c r="I14" s="14">
        <v>60755</v>
      </c>
      <c r="J14" s="14">
        <v>44806</v>
      </c>
      <c r="K14" s="14">
        <v>58372</v>
      </c>
      <c r="L14" s="14">
        <v>21736</v>
      </c>
      <c r="M14" s="14">
        <v>12888</v>
      </c>
      <c r="N14" s="12">
        <f t="shared" si="2"/>
        <v>540855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2945</v>
      </c>
      <c r="C15" s="14">
        <v>3065</v>
      </c>
      <c r="D15" s="14">
        <v>2321</v>
      </c>
      <c r="E15" s="14">
        <v>677</v>
      </c>
      <c r="F15" s="14">
        <v>2182</v>
      </c>
      <c r="G15" s="14">
        <v>5100</v>
      </c>
      <c r="H15" s="14">
        <v>3452</v>
      </c>
      <c r="I15" s="14">
        <v>2061</v>
      </c>
      <c r="J15" s="14">
        <v>2242</v>
      </c>
      <c r="K15" s="14">
        <v>2074</v>
      </c>
      <c r="L15" s="14">
        <v>959</v>
      </c>
      <c r="M15" s="14">
        <v>450</v>
      </c>
      <c r="N15" s="12">
        <f t="shared" si="2"/>
        <v>27528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18329</v>
      </c>
      <c r="C16" s="14">
        <f>C17+C18+C19</f>
        <v>11339</v>
      </c>
      <c r="D16" s="14">
        <f>D17+D18+D19</f>
        <v>14500</v>
      </c>
      <c r="E16" s="14">
        <f>E17+E18+E19</f>
        <v>2609</v>
      </c>
      <c r="F16" s="14">
        <f aca="true" t="shared" si="5" ref="F16:M16">F17+F18+F19</f>
        <v>11063</v>
      </c>
      <c r="G16" s="14">
        <f t="shared" si="5"/>
        <v>19282</v>
      </c>
      <c r="H16" s="14">
        <f t="shared" si="5"/>
        <v>16205</v>
      </c>
      <c r="I16" s="14">
        <f t="shared" si="5"/>
        <v>17335</v>
      </c>
      <c r="J16" s="14">
        <f t="shared" si="5"/>
        <v>12132</v>
      </c>
      <c r="K16" s="14">
        <f t="shared" si="5"/>
        <v>16864</v>
      </c>
      <c r="L16" s="14">
        <f t="shared" si="5"/>
        <v>4870</v>
      </c>
      <c r="M16" s="14">
        <f t="shared" si="5"/>
        <v>2296</v>
      </c>
      <c r="N16" s="12">
        <f t="shared" si="2"/>
        <v>146824</v>
      </c>
    </row>
    <row r="17" spans="1:25" ht="18.75" customHeight="1">
      <c r="A17" s="15" t="s">
        <v>16</v>
      </c>
      <c r="B17" s="14">
        <v>11876</v>
      </c>
      <c r="C17" s="14">
        <v>7789</v>
      </c>
      <c r="D17" s="14">
        <v>8489</v>
      </c>
      <c r="E17" s="14">
        <v>1663</v>
      </c>
      <c r="F17" s="14">
        <v>7115</v>
      </c>
      <c r="G17" s="14">
        <v>12315</v>
      </c>
      <c r="H17" s="14">
        <v>10414</v>
      </c>
      <c r="I17" s="14">
        <v>10870</v>
      </c>
      <c r="J17" s="14">
        <v>7571</v>
      </c>
      <c r="K17" s="14">
        <v>10459</v>
      </c>
      <c r="L17" s="14">
        <v>2999</v>
      </c>
      <c r="M17" s="14">
        <v>1344</v>
      </c>
      <c r="N17" s="12">
        <f t="shared" si="2"/>
        <v>92904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5579</v>
      </c>
      <c r="C18" s="14">
        <v>2691</v>
      </c>
      <c r="D18" s="14">
        <v>5343</v>
      </c>
      <c r="E18" s="14">
        <v>806</v>
      </c>
      <c r="F18" s="14">
        <v>3256</v>
      </c>
      <c r="G18" s="14">
        <v>5518</v>
      </c>
      <c r="H18" s="14">
        <v>4822</v>
      </c>
      <c r="I18" s="14">
        <v>5905</v>
      </c>
      <c r="J18" s="14">
        <v>4000</v>
      </c>
      <c r="K18" s="14">
        <v>5876</v>
      </c>
      <c r="L18" s="14">
        <v>1682</v>
      </c>
      <c r="M18" s="14">
        <v>861</v>
      </c>
      <c r="N18" s="12">
        <f t="shared" si="2"/>
        <v>46339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874</v>
      </c>
      <c r="C19" s="14">
        <v>859</v>
      </c>
      <c r="D19" s="14">
        <v>668</v>
      </c>
      <c r="E19" s="14">
        <v>140</v>
      </c>
      <c r="F19" s="14">
        <v>692</v>
      </c>
      <c r="G19" s="14">
        <v>1449</v>
      </c>
      <c r="H19" s="14">
        <v>969</v>
      </c>
      <c r="I19" s="14">
        <v>560</v>
      </c>
      <c r="J19" s="14">
        <v>561</v>
      </c>
      <c r="K19" s="14">
        <v>529</v>
      </c>
      <c r="L19" s="14">
        <v>189</v>
      </c>
      <c r="M19" s="14">
        <v>91</v>
      </c>
      <c r="N19" s="12">
        <f t="shared" si="2"/>
        <v>7581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93706</v>
      </c>
      <c r="C20" s="18">
        <f>C21+C22+C23</f>
        <v>53619</v>
      </c>
      <c r="D20" s="18">
        <f>D21+D22+D23</f>
        <v>60223</v>
      </c>
      <c r="E20" s="18">
        <f>E21+E22+E23</f>
        <v>11111</v>
      </c>
      <c r="F20" s="18">
        <f aca="true" t="shared" si="6" ref="F20:M20">F21+F22+F23</f>
        <v>46693</v>
      </c>
      <c r="G20" s="18">
        <f t="shared" si="6"/>
        <v>75048</v>
      </c>
      <c r="H20" s="18">
        <f t="shared" si="6"/>
        <v>76651</v>
      </c>
      <c r="I20" s="18">
        <f t="shared" si="6"/>
        <v>80034</v>
      </c>
      <c r="J20" s="18">
        <f t="shared" si="6"/>
        <v>51476</v>
      </c>
      <c r="K20" s="18">
        <f t="shared" si="6"/>
        <v>83319</v>
      </c>
      <c r="L20" s="18">
        <f t="shared" si="6"/>
        <v>26616</v>
      </c>
      <c r="M20" s="18">
        <f t="shared" si="6"/>
        <v>13633</v>
      </c>
      <c r="N20" s="12">
        <f aca="true" t="shared" si="7" ref="N20:N26">SUM(B20:M20)</f>
        <v>672129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48832</v>
      </c>
      <c r="C21" s="14">
        <v>30414</v>
      </c>
      <c r="D21" s="14">
        <v>31569</v>
      </c>
      <c r="E21" s="14">
        <v>5969</v>
      </c>
      <c r="F21" s="14">
        <v>24960</v>
      </c>
      <c r="G21" s="14">
        <v>40492</v>
      </c>
      <c r="H21" s="14">
        <v>43475</v>
      </c>
      <c r="I21" s="14">
        <v>43487</v>
      </c>
      <c r="J21" s="14">
        <v>27362</v>
      </c>
      <c r="K21" s="14">
        <v>42658</v>
      </c>
      <c r="L21" s="14">
        <v>13836</v>
      </c>
      <c r="M21" s="14">
        <v>7096</v>
      </c>
      <c r="N21" s="12">
        <f t="shared" si="7"/>
        <v>360150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43365</v>
      </c>
      <c r="C22" s="14">
        <v>22004</v>
      </c>
      <c r="D22" s="14">
        <v>27840</v>
      </c>
      <c r="E22" s="14">
        <v>4902</v>
      </c>
      <c r="F22" s="14">
        <v>20823</v>
      </c>
      <c r="G22" s="14">
        <v>32718</v>
      </c>
      <c r="H22" s="14">
        <v>31809</v>
      </c>
      <c r="I22" s="14">
        <v>35511</v>
      </c>
      <c r="J22" s="14">
        <v>23174</v>
      </c>
      <c r="K22" s="14">
        <v>39498</v>
      </c>
      <c r="L22" s="14">
        <v>12341</v>
      </c>
      <c r="M22" s="14">
        <v>6367</v>
      </c>
      <c r="N22" s="12">
        <f t="shared" si="7"/>
        <v>300352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1509</v>
      </c>
      <c r="C23" s="14">
        <v>1201</v>
      </c>
      <c r="D23" s="14">
        <v>814</v>
      </c>
      <c r="E23" s="14">
        <v>240</v>
      </c>
      <c r="F23" s="14">
        <v>910</v>
      </c>
      <c r="G23" s="14">
        <v>1838</v>
      </c>
      <c r="H23" s="14">
        <v>1367</v>
      </c>
      <c r="I23" s="14">
        <v>1036</v>
      </c>
      <c r="J23" s="14">
        <v>940</v>
      </c>
      <c r="K23" s="14">
        <v>1163</v>
      </c>
      <c r="L23" s="14">
        <v>439</v>
      </c>
      <c r="M23" s="14">
        <v>170</v>
      </c>
      <c r="N23" s="12">
        <f t="shared" si="7"/>
        <v>11627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110365</v>
      </c>
      <c r="C24" s="14">
        <f>C25+C26</f>
        <v>75291</v>
      </c>
      <c r="D24" s="14">
        <f>D25+D26</f>
        <v>79642</v>
      </c>
      <c r="E24" s="14">
        <f>E25+E26</f>
        <v>16941</v>
      </c>
      <c r="F24" s="14">
        <f aca="true" t="shared" si="8" ref="F24:M24">F25+F26</f>
        <v>70094</v>
      </c>
      <c r="G24" s="14">
        <f t="shared" si="8"/>
        <v>109149</v>
      </c>
      <c r="H24" s="14">
        <f t="shared" si="8"/>
        <v>91646</v>
      </c>
      <c r="I24" s="14">
        <f t="shared" si="8"/>
        <v>80561</v>
      </c>
      <c r="J24" s="14">
        <f t="shared" si="8"/>
        <v>62289</v>
      </c>
      <c r="K24" s="14">
        <f t="shared" si="8"/>
        <v>68868</v>
      </c>
      <c r="L24" s="14">
        <f t="shared" si="8"/>
        <v>20536</v>
      </c>
      <c r="M24" s="14">
        <f t="shared" si="8"/>
        <v>10096</v>
      </c>
      <c r="N24" s="12">
        <f t="shared" si="7"/>
        <v>795478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47</v>
      </c>
      <c r="B25" s="14">
        <v>55334</v>
      </c>
      <c r="C25" s="14">
        <v>40980</v>
      </c>
      <c r="D25" s="14">
        <v>42642</v>
      </c>
      <c r="E25" s="14">
        <v>9862</v>
      </c>
      <c r="F25" s="14">
        <v>37652</v>
      </c>
      <c r="G25" s="14">
        <v>60844</v>
      </c>
      <c r="H25" s="14">
        <v>53529</v>
      </c>
      <c r="I25" s="14">
        <v>40109</v>
      </c>
      <c r="J25" s="14">
        <v>33874</v>
      </c>
      <c r="K25" s="14">
        <v>33819</v>
      </c>
      <c r="L25" s="14">
        <v>10478</v>
      </c>
      <c r="M25" s="14">
        <v>4815</v>
      </c>
      <c r="N25" s="12">
        <f t="shared" si="7"/>
        <v>423938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48</v>
      </c>
      <c r="B26" s="14">
        <f>34899+20132</f>
        <v>55031</v>
      </c>
      <c r="C26" s="14">
        <f>22979+11332</f>
        <v>34311</v>
      </c>
      <c r="D26" s="14">
        <f>25840+11160</f>
        <v>37000</v>
      </c>
      <c r="E26" s="14">
        <f>4871+2208</f>
        <v>7079</v>
      </c>
      <c r="F26" s="14">
        <f>23706+8736</f>
        <v>32442</v>
      </c>
      <c r="G26" s="14">
        <f>35230+13075</f>
        <v>48305</v>
      </c>
      <c r="H26" s="14">
        <f>28513+9604</f>
        <v>38117</v>
      </c>
      <c r="I26" s="14">
        <f>26992+13460</f>
        <v>40452</v>
      </c>
      <c r="J26" s="14">
        <f>19584+8831</f>
        <v>28415</v>
      </c>
      <c r="K26" s="14">
        <f>22964+12085</f>
        <v>35049</v>
      </c>
      <c r="L26" s="14">
        <f>6650+3408</f>
        <v>10058</v>
      </c>
      <c r="M26" s="14">
        <f>3705+1576</f>
        <v>5281</v>
      </c>
      <c r="N26" s="12">
        <f t="shared" si="7"/>
        <v>371540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707406.4903534199</v>
      </c>
      <c r="C36" s="61">
        <f aca="true" t="shared" si="9" ref="C36:M36">C37+C38+C39+C40</f>
        <v>457353.6802</v>
      </c>
      <c r="D36" s="61">
        <f t="shared" si="9"/>
        <v>504344.83354265004</v>
      </c>
      <c r="E36" s="61">
        <f t="shared" si="9"/>
        <v>128542.116896</v>
      </c>
      <c r="F36" s="61">
        <f t="shared" si="9"/>
        <v>437122.59120095003</v>
      </c>
      <c r="G36" s="61">
        <f t="shared" si="9"/>
        <v>569342.4788</v>
      </c>
      <c r="H36" s="61">
        <f t="shared" si="9"/>
        <v>610466.1883000002</v>
      </c>
      <c r="I36" s="61">
        <f t="shared" si="9"/>
        <v>563974.1196559999</v>
      </c>
      <c r="J36" s="61">
        <f t="shared" si="9"/>
        <v>468193.94328579993</v>
      </c>
      <c r="K36" s="61">
        <f t="shared" si="9"/>
        <v>573913.96231616</v>
      </c>
      <c r="L36" s="61">
        <f t="shared" si="9"/>
        <v>235114.78314174</v>
      </c>
      <c r="M36" s="61">
        <f t="shared" si="9"/>
        <v>123758.07860896</v>
      </c>
      <c r="N36" s="61">
        <f>N37+N38+N39+N40</f>
        <v>5379533.26630168</v>
      </c>
    </row>
    <row r="37" spans="1:14" ht="18.75" customHeight="1">
      <c r="A37" s="58" t="s">
        <v>56</v>
      </c>
      <c r="B37" s="55">
        <f>B29*B7</f>
        <v>706479.3441</v>
      </c>
      <c r="C37" s="55">
        <f>C29*C7</f>
        <v>456384.6022</v>
      </c>
      <c r="D37" s="55">
        <f>D29*D7</f>
        <v>493966.89300000004</v>
      </c>
      <c r="E37" s="55">
        <f>E29*E7</f>
        <v>128240.948</v>
      </c>
      <c r="F37" s="55">
        <f>F29*F7</f>
        <v>436375.5744</v>
      </c>
      <c r="G37" s="55">
        <f>G29*G7</f>
        <v>568545.8427</v>
      </c>
      <c r="H37" s="55">
        <f>H29*H7</f>
        <v>609443.3235</v>
      </c>
      <c r="I37" s="55">
        <f>I29*I7</f>
        <v>563230.2239999999</v>
      </c>
      <c r="J37" s="55">
        <f>J29*J7</f>
        <v>467562.409</v>
      </c>
      <c r="K37" s="55">
        <f>K29*K7</f>
        <v>573183.7692</v>
      </c>
      <c r="L37" s="55">
        <f>L29*L7</f>
        <v>234604.1922</v>
      </c>
      <c r="M37" s="55">
        <f>M29*M7</f>
        <v>123445.1296</v>
      </c>
      <c r="N37" s="57">
        <f>SUM(B37:M37)</f>
        <v>5361462.2519000005</v>
      </c>
    </row>
    <row r="38" spans="1:14" ht="18.75" customHeight="1">
      <c r="A38" s="58" t="s">
        <v>57</v>
      </c>
      <c r="B38" s="55">
        <f>B30*B7</f>
        <v>-2329.93374658</v>
      </c>
      <c r="C38" s="55">
        <f>C30*C7</f>
        <v>-1509.0420000000001</v>
      </c>
      <c r="D38" s="55">
        <f>D30*D7</f>
        <v>-1630.86945735</v>
      </c>
      <c r="E38" s="55">
        <f>E30*E7</f>
        <v>-345.111104</v>
      </c>
      <c r="F38" s="55">
        <f>F30*F7</f>
        <v>-1414.38319905</v>
      </c>
      <c r="G38" s="55">
        <f>G30*G7</f>
        <v>-1865.5239000000001</v>
      </c>
      <c r="H38" s="55">
        <f>H30*H7</f>
        <v>-1874.6951999999999</v>
      </c>
      <c r="I38" s="55">
        <f>I30*I7</f>
        <v>-1802.704344</v>
      </c>
      <c r="J38" s="55">
        <f>J30*J7</f>
        <v>-1487.0657142</v>
      </c>
      <c r="K38" s="55">
        <f>K30*K7</f>
        <v>-1872.04688384</v>
      </c>
      <c r="L38" s="55">
        <f>L30*L7</f>
        <v>-760.5690582599999</v>
      </c>
      <c r="M38" s="55">
        <f>M30*M7</f>
        <v>-406.09099104</v>
      </c>
      <c r="N38" s="25">
        <f>SUM(B38:M38)</f>
        <v>-17298.03559832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-75176.12</v>
      </c>
      <c r="C42" s="25">
        <f aca="true" t="shared" si="11" ref="C42:M42">+C43+C46+C54+C55</f>
        <v>-70032.23999999999</v>
      </c>
      <c r="D42" s="25">
        <f t="shared" si="11"/>
        <v>-55293.44</v>
      </c>
      <c r="E42" s="25">
        <f t="shared" si="11"/>
        <v>-10082.4</v>
      </c>
      <c r="F42" s="25">
        <f t="shared" si="11"/>
        <v>-41323.6</v>
      </c>
      <c r="G42" s="25">
        <f t="shared" si="11"/>
        <v>-84081.24</v>
      </c>
      <c r="H42" s="25">
        <f t="shared" si="11"/>
        <v>-97956.4</v>
      </c>
      <c r="I42" s="25">
        <f t="shared" si="11"/>
        <v>-46675.520000000004</v>
      </c>
      <c r="J42" s="25">
        <f t="shared" si="11"/>
        <v>-63331.04</v>
      </c>
      <c r="K42" s="25">
        <f t="shared" si="11"/>
        <v>-55510.04</v>
      </c>
      <c r="L42" s="25">
        <f t="shared" si="11"/>
        <v>-29680</v>
      </c>
      <c r="M42" s="25">
        <f t="shared" si="11"/>
        <v>-17272</v>
      </c>
      <c r="N42" s="25">
        <f>+N43+N46+N54+N55</f>
        <v>-646414.0399999999</v>
      </c>
    </row>
    <row r="43" spans="1:14" ht="18.75" customHeight="1">
      <c r="A43" s="17" t="s">
        <v>61</v>
      </c>
      <c r="B43" s="26">
        <f>B44+B45</f>
        <v>-74966.4</v>
      </c>
      <c r="C43" s="26">
        <f>C44+C45</f>
        <v>-69912.4</v>
      </c>
      <c r="D43" s="26">
        <f>D44+D45</f>
        <v>-55195</v>
      </c>
      <c r="E43" s="26">
        <f>E44+E45</f>
        <v>-10039.6</v>
      </c>
      <c r="F43" s="26">
        <f aca="true" t="shared" si="12" ref="F43:M43">F44+F45</f>
        <v>-41302.2</v>
      </c>
      <c r="G43" s="26">
        <f t="shared" si="12"/>
        <v>-84025.6</v>
      </c>
      <c r="H43" s="26">
        <f t="shared" si="12"/>
        <v>-97956.4</v>
      </c>
      <c r="I43" s="26">
        <f t="shared" si="12"/>
        <v>-46572.8</v>
      </c>
      <c r="J43" s="26">
        <f t="shared" si="12"/>
        <v>-63125.6</v>
      </c>
      <c r="K43" s="26">
        <f t="shared" si="12"/>
        <v>-55411.6</v>
      </c>
      <c r="L43" s="26">
        <f t="shared" si="12"/>
        <v>-29594.4</v>
      </c>
      <c r="M43" s="26">
        <f t="shared" si="12"/>
        <v>-17229.2</v>
      </c>
      <c r="N43" s="25">
        <f aca="true" t="shared" si="13" ref="N43:N55">SUM(B43:M43)</f>
        <v>-645331.2</v>
      </c>
    </row>
    <row r="44" spans="1:25" ht="18.75" customHeight="1">
      <c r="A44" s="13" t="s">
        <v>62</v>
      </c>
      <c r="B44" s="20">
        <f>ROUND(-B9*$D$3,2)</f>
        <v>-74966.4</v>
      </c>
      <c r="C44" s="20">
        <f>ROUND(-C9*$D$3,2)</f>
        <v>-69912.4</v>
      </c>
      <c r="D44" s="20">
        <f>ROUND(-D9*$D$3,2)</f>
        <v>-55195</v>
      </c>
      <c r="E44" s="20">
        <f>ROUND(-E9*$D$3,2)</f>
        <v>-10039.6</v>
      </c>
      <c r="F44" s="20">
        <f aca="true" t="shared" si="14" ref="F44:M44">ROUND(-F9*$D$3,2)</f>
        <v>-41302.2</v>
      </c>
      <c r="G44" s="20">
        <f t="shared" si="14"/>
        <v>-84025.6</v>
      </c>
      <c r="H44" s="20">
        <f t="shared" si="14"/>
        <v>-97956.4</v>
      </c>
      <c r="I44" s="20">
        <f t="shared" si="14"/>
        <v>-46572.8</v>
      </c>
      <c r="J44" s="20">
        <f t="shared" si="14"/>
        <v>-63125.6</v>
      </c>
      <c r="K44" s="20">
        <f t="shared" si="14"/>
        <v>-55411.6</v>
      </c>
      <c r="L44" s="20">
        <f t="shared" si="14"/>
        <v>-29594.4</v>
      </c>
      <c r="M44" s="20">
        <f t="shared" si="14"/>
        <v>-17229.2</v>
      </c>
      <c r="N44" s="47">
        <f t="shared" si="13"/>
        <v>-645331.2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632230.3703534199</v>
      </c>
      <c r="C57" s="29">
        <f t="shared" si="17"/>
        <v>387321.4402</v>
      </c>
      <c r="D57" s="29">
        <f t="shared" si="17"/>
        <v>449051.39354265004</v>
      </c>
      <c r="E57" s="29">
        <f t="shared" si="17"/>
        <v>118459.71689600001</v>
      </c>
      <c r="F57" s="29">
        <f t="shared" si="17"/>
        <v>395798.99120095005</v>
      </c>
      <c r="G57" s="29">
        <f t="shared" si="17"/>
        <v>485261.23880000005</v>
      </c>
      <c r="H57" s="29">
        <f t="shared" si="17"/>
        <v>512509.78830000013</v>
      </c>
      <c r="I57" s="29">
        <f t="shared" si="17"/>
        <v>517298.5996559999</v>
      </c>
      <c r="J57" s="29">
        <f t="shared" si="17"/>
        <v>404862.90328579996</v>
      </c>
      <c r="K57" s="29">
        <f t="shared" si="17"/>
        <v>518403.92231616</v>
      </c>
      <c r="L57" s="29">
        <f t="shared" si="17"/>
        <v>205434.78314174</v>
      </c>
      <c r="M57" s="29">
        <f t="shared" si="17"/>
        <v>106486.07860896</v>
      </c>
      <c r="N57" s="29">
        <f>SUM(B57:M57)</f>
        <v>4733119.226301679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632230.37</v>
      </c>
      <c r="C60" s="36">
        <f aca="true" t="shared" si="18" ref="C60:M60">SUM(C61:C74)</f>
        <v>387321.43</v>
      </c>
      <c r="D60" s="36">
        <f t="shared" si="18"/>
        <v>449051.39</v>
      </c>
      <c r="E60" s="36">
        <f t="shared" si="18"/>
        <v>118459.72</v>
      </c>
      <c r="F60" s="36">
        <f t="shared" si="18"/>
        <v>395798.99</v>
      </c>
      <c r="G60" s="36">
        <f t="shared" si="18"/>
        <v>485261.24</v>
      </c>
      <c r="H60" s="36">
        <f t="shared" si="18"/>
        <v>512509.79</v>
      </c>
      <c r="I60" s="36">
        <f t="shared" si="18"/>
        <v>517298.61</v>
      </c>
      <c r="J60" s="36">
        <f t="shared" si="18"/>
        <v>404862.9</v>
      </c>
      <c r="K60" s="36">
        <f t="shared" si="18"/>
        <v>518403.92</v>
      </c>
      <c r="L60" s="36">
        <f t="shared" si="18"/>
        <v>205434.78</v>
      </c>
      <c r="M60" s="36">
        <f t="shared" si="18"/>
        <v>106486.08</v>
      </c>
      <c r="N60" s="29">
        <f>SUM(N61:N74)</f>
        <v>4733119.22</v>
      </c>
    </row>
    <row r="61" spans="1:15" ht="18.75" customHeight="1">
      <c r="A61" s="17" t="s">
        <v>76</v>
      </c>
      <c r="B61" s="36">
        <v>121137.57</v>
      </c>
      <c r="C61" s="36">
        <v>113368.5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234506.07</v>
      </c>
      <c r="O61"/>
    </row>
    <row r="62" spans="1:15" ht="18.75" customHeight="1">
      <c r="A62" s="17" t="s">
        <v>77</v>
      </c>
      <c r="B62" s="36">
        <v>511092.8</v>
      </c>
      <c r="C62" s="36">
        <v>273952.93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785045.73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449051.39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449051.39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118459.72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118459.72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395798.99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395798.99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485261.24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485261.24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391759.73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391759.73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120750.06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120750.06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517298.61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517298.61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404862.9</v>
      </c>
      <c r="K70" s="35">
        <v>0</v>
      </c>
      <c r="L70" s="35">
        <v>0</v>
      </c>
      <c r="M70" s="35">
        <v>0</v>
      </c>
      <c r="N70" s="29">
        <f t="shared" si="19"/>
        <v>404862.9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518403.92</v>
      </c>
      <c r="L71" s="35">
        <v>0</v>
      </c>
      <c r="M71" s="62"/>
      <c r="N71" s="26">
        <f t="shared" si="19"/>
        <v>518403.92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205434.78</v>
      </c>
      <c r="M72" s="35">
        <v>0</v>
      </c>
      <c r="N72" s="29">
        <f t="shared" si="19"/>
        <v>205434.78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106486.08</v>
      </c>
      <c r="N73" s="26">
        <f t="shared" si="19"/>
        <v>106486.08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2.1131979220491033</v>
      </c>
      <c r="C78" s="45">
        <v>2.0733431884776983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1.8339191786248228</v>
      </c>
      <c r="C79" s="45">
        <v>1.7305379142915198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1.6828054283694571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2.3396817782307973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1.9649579976577707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1.5564778569065774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1.8340234644095226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1.7916230771092212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1.7795472663637508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2.0042034163754354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1.9161379102156813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2.277846723844097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2.23124217735117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2016-05-20T13:14:03Z</dcterms:modified>
  <cp:category/>
  <cp:version/>
  <cp:contentType/>
  <cp:contentStatus/>
</cp:coreProperties>
</file>