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<sst xmlns="http://schemas.openxmlformats.org/spreadsheetml/2006/main" count="105" uniqueCount="103">
  <si>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</si>
  <si>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</si>
  <si>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</si>
  <si>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</si>
  <si>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</si>
  <si>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</si>
  <si>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</si>
  <si>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</si>
  <si>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</si>
  <si>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</si>
  <si>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</si>
  <si>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</si>
  <si>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</si>
  <si>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</si>
  <si>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</si>
  <si>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</si>
  <si>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</si>
  <si>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</si>
  <si>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</si>
  <si>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</si>
  <si>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</si>
  <si>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</si>
  <si>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</si>
  <si>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</si>
  <si>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</si>
  <si>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</si>
  <si>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</si>
  <si>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</si>
  <si>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</si>
  <si>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</si>
  <si>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</si>
  <si>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</si>
  <si>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</si>
  <si>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</si>
  <si>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</si>
  <si>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</si>
  <si>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</si>
  <si>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</si>
  <si>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</si>
  <si>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</si>
  <si>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</si>
  <si>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</si>
  <si>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</si>
  <si>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</si>
  <si>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</si>
  <si>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</si>
  <si>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11/05/16 - VENCIMENTO 18/05/16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</si>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</sst>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1">
      <c r="A2" s="71" t="s">
        <v>46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2" t="s">
        <v>1</v>
      </c>
      <c r="B4" s="72" t="s">
        <v>42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 t="s">
        <v>2</v>
      </c>
    </row>
    <row r="5" spans="1:14" ht="42" customHeight="1">
      <c r="A5" s="72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2"/>
    </row>
    <row r="6" spans="1:14" ht="20.25" customHeight="1">
      <c r="A6" s="72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2"/>
    </row>
    <row r="7" spans="1:25" ht="18.75" customHeight="1">
      <c r="A7" s="9" t="s">
        <v>3</v>
      </c>
      <c r="B7" s="10">
        <f>B8+B20+B24</f>
        <v>534237</v>
      </c>
      <c r="C7" s="10">
        <f>C8+C20+C24</f>
        <v>391519</v>
      </c>
      <c r="D7" s="10">
        <f>D8+D20+D24</f>
        <v>394777</v>
      </c>
      <c r="E7" s="10">
        <f>E8+E20+E24</f>
        <v>64668</v>
      </c>
      <c r="F7" s="10">
        <f aca="true" t="shared" si="0" ref="F7:M7">F8+F20+F24</f>
        <v>334711</v>
      </c>
      <c r="G7" s="10">
        <f t="shared" si="0"/>
        <v>540451</v>
      </c>
      <c r="H7" s="10">
        <f t="shared" si="0"/>
        <v>444363</v>
      </c>
      <c r="I7" s="10">
        <f t="shared" si="0"/>
        <v>442480</v>
      </c>
      <c r="J7" s="10">
        <f t="shared" si="0"/>
        <v>319865</v>
      </c>
      <c r="K7" s="10">
        <f t="shared" si="0"/>
        <v>385673</v>
      </c>
      <c r="L7" s="10">
        <f t="shared" si="0"/>
        <v>160053</v>
      </c>
      <c r="M7" s="10">
        <f t="shared" si="0"/>
        <v>92833</v>
      </c>
      <c r="N7" s="10">
        <f>+N8+N20+N24</f>
        <v>4105630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231090</v>
      </c>
      <c r="C8" s="12">
        <f>+C9+C12+C16</f>
        <v>181881</v>
      </c>
      <c r="D8" s="12">
        <f>+D9+D12+D16</f>
        <v>200517</v>
      </c>
      <c r="E8" s="12">
        <f>+E9+E12+E16</f>
        <v>30345</v>
      </c>
      <c r="F8" s="12">
        <f aca="true" t="shared" si="1" ref="F8:M8">+F9+F12+F16</f>
        <v>153082</v>
      </c>
      <c r="G8" s="12">
        <f t="shared" si="1"/>
        <v>259572</v>
      </c>
      <c r="H8" s="12">
        <f t="shared" si="1"/>
        <v>210729</v>
      </c>
      <c r="I8" s="12">
        <f t="shared" si="1"/>
        <v>211695</v>
      </c>
      <c r="J8" s="12">
        <f t="shared" si="1"/>
        <v>154156</v>
      </c>
      <c r="K8" s="12">
        <f t="shared" si="1"/>
        <v>175158</v>
      </c>
      <c r="L8" s="12">
        <f t="shared" si="1"/>
        <v>82700</v>
      </c>
      <c r="M8" s="12">
        <f t="shared" si="1"/>
        <v>50418</v>
      </c>
      <c r="N8" s="12">
        <f>SUM(B8:M8)</f>
        <v>1941343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19548</v>
      </c>
      <c r="C9" s="14">
        <v>19401</v>
      </c>
      <c r="D9" s="14">
        <v>13378</v>
      </c>
      <c r="E9" s="14">
        <v>2347</v>
      </c>
      <c r="F9" s="14">
        <v>11331</v>
      </c>
      <c r="G9" s="14">
        <v>20998</v>
      </c>
      <c r="H9" s="14">
        <v>23832</v>
      </c>
      <c r="I9" s="14">
        <v>12633</v>
      </c>
      <c r="J9" s="14">
        <v>16878</v>
      </c>
      <c r="K9" s="14">
        <v>13388</v>
      </c>
      <c r="L9" s="14">
        <v>9593</v>
      </c>
      <c r="M9" s="14">
        <v>5986</v>
      </c>
      <c r="N9" s="12">
        <f aca="true" t="shared" si="2" ref="N9:N19">SUM(B9:M9)</f>
        <v>169313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19548</v>
      </c>
      <c r="C10" s="14">
        <f>+C9-C11</f>
        <v>19401</v>
      </c>
      <c r="D10" s="14">
        <f>+D9-D11</f>
        <v>13378</v>
      </c>
      <c r="E10" s="14">
        <f>+E9-E11</f>
        <v>2347</v>
      </c>
      <c r="F10" s="14">
        <f aca="true" t="shared" si="3" ref="F10:M10">+F9-F11</f>
        <v>11331</v>
      </c>
      <c r="G10" s="14">
        <f t="shared" si="3"/>
        <v>20998</v>
      </c>
      <c r="H10" s="14">
        <f t="shared" si="3"/>
        <v>23832</v>
      </c>
      <c r="I10" s="14">
        <f t="shared" si="3"/>
        <v>12633</v>
      </c>
      <c r="J10" s="14">
        <f t="shared" si="3"/>
        <v>16878</v>
      </c>
      <c r="K10" s="14">
        <f t="shared" si="3"/>
        <v>13388</v>
      </c>
      <c r="L10" s="14">
        <f t="shared" si="3"/>
        <v>9593</v>
      </c>
      <c r="M10" s="14">
        <f t="shared" si="3"/>
        <v>5986</v>
      </c>
      <c r="N10" s="12">
        <f t="shared" si="2"/>
        <v>169313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187555</v>
      </c>
      <c r="C12" s="14">
        <f>C13+C14+C15</f>
        <v>145938</v>
      </c>
      <c r="D12" s="14">
        <f>D13+D14+D15</f>
        <v>169166</v>
      </c>
      <c r="E12" s="14">
        <f>E13+E14+E15</f>
        <v>25216</v>
      </c>
      <c r="F12" s="14">
        <f aca="true" t="shared" si="4" ref="F12:M12">F13+F14+F15</f>
        <v>126257</v>
      </c>
      <c r="G12" s="14">
        <f t="shared" si="4"/>
        <v>212528</v>
      </c>
      <c r="H12" s="14">
        <f t="shared" si="4"/>
        <v>167063</v>
      </c>
      <c r="I12" s="14">
        <f t="shared" si="4"/>
        <v>176712</v>
      </c>
      <c r="J12" s="14">
        <f t="shared" si="4"/>
        <v>122370</v>
      </c>
      <c r="K12" s="14">
        <f t="shared" si="4"/>
        <v>141921</v>
      </c>
      <c r="L12" s="14">
        <f t="shared" si="4"/>
        <v>65748</v>
      </c>
      <c r="M12" s="14">
        <f t="shared" si="4"/>
        <v>40800</v>
      </c>
      <c r="N12" s="12">
        <f t="shared" si="2"/>
        <v>1581274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89549</v>
      </c>
      <c r="C13" s="14">
        <v>71235</v>
      </c>
      <c r="D13" s="14">
        <v>80244</v>
      </c>
      <c r="E13" s="14">
        <v>12250</v>
      </c>
      <c r="F13" s="14">
        <v>59464</v>
      </c>
      <c r="G13" s="14">
        <v>102547</v>
      </c>
      <c r="H13" s="14">
        <v>84394</v>
      </c>
      <c r="I13" s="14">
        <v>87533</v>
      </c>
      <c r="J13" s="14">
        <v>58615</v>
      </c>
      <c r="K13" s="14">
        <v>67839</v>
      </c>
      <c r="L13" s="14">
        <v>31301</v>
      </c>
      <c r="M13" s="14">
        <v>18886</v>
      </c>
      <c r="N13" s="12">
        <f t="shared" si="2"/>
        <v>763857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92227</v>
      </c>
      <c r="C14" s="14">
        <v>67538</v>
      </c>
      <c r="D14" s="14">
        <v>84891</v>
      </c>
      <c r="E14" s="14">
        <v>11992</v>
      </c>
      <c r="F14" s="14">
        <v>61814</v>
      </c>
      <c r="G14" s="14">
        <v>99941</v>
      </c>
      <c r="H14" s="14">
        <v>76062</v>
      </c>
      <c r="I14" s="14">
        <v>85454</v>
      </c>
      <c r="J14" s="14">
        <v>59568</v>
      </c>
      <c r="K14" s="14">
        <v>70320</v>
      </c>
      <c r="L14" s="14">
        <v>32048</v>
      </c>
      <c r="M14" s="14">
        <v>20884</v>
      </c>
      <c r="N14" s="12">
        <f t="shared" si="2"/>
        <v>762739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5779</v>
      </c>
      <c r="C15" s="14">
        <v>7165</v>
      </c>
      <c r="D15" s="14">
        <v>4031</v>
      </c>
      <c r="E15" s="14">
        <v>974</v>
      </c>
      <c r="F15" s="14">
        <v>4979</v>
      </c>
      <c r="G15" s="14">
        <v>10040</v>
      </c>
      <c r="H15" s="14">
        <v>6607</v>
      </c>
      <c r="I15" s="14">
        <v>3725</v>
      </c>
      <c r="J15" s="14">
        <v>4187</v>
      </c>
      <c r="K15" s="14">
        <v>3762</v>
      </c>
      <c r="L15" s="14">
        <v>2399</v>
      </c>
      <c r="M15" s="14">
        <v>1030</v>
      </c>
      <c r="N15" s="12">
        <f t="shared" si="2"/>
        <v>54678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23987</v>
      </c>
      <c r="C16" s="14">
        <f>C17+C18+C19</f>
        <v>16542</v>
      </c>
      <c r="D16" s="14">
        <f>D17+D18+D19</f>
        <v>17973</v>
      </c>
      <c r="E16" s="14">
        <f>E17+E18+E19</f>
        <v>2782</v>
      </c>
      <c r="F16" s="14">
        <f aca="true" t="shared" si="5" ref="F16:M16">F17+F18+F19</f>
        <v>15494</v>
      </c>
      <c r="G16" s="14">
        <f t="shared" si="5"/>
        <v>26046</v>
      </c>
      <c r="H16" s="14">
        <f t="shared" si="5"/>
        <v>19834</v>
      </c>
      <c r="I16" s="14">
        <f t="shared" si="5"/>
        <v>22350</v>
      </c>
      <c r="J16" s="14">
        <f t="shared" si="5"/>
        <v>14908</v>
      </c>
      <c r="K16" s="14">
        <f t="shared" si="5"/>
        <v>19849</v>
      </c>
      <c r="L16" s="14">
        <f t="shared" si="5"/>
        <v>7359</v>
      </c>
      <c r="M16" s="14">
        <f t="shared" si="5"/>
        <v>3632</v>
      </c>
      <c r="N16" s="12">
        <f t="shared" si="2"/>
        <v>190756</v>
      </c>
    </row>
    <row r="17" spans="1:25" ht="18.75" customHeight="1">
      <c r="A17" s="15" t="s">
        <v>16</v>
      </c>
      <c r="B17" s="14">
        <v>15425</v>
      </c>
      <c r="C17" s="14">
        <v>11222</v>
      </c>
      <c r="D17" s="14">
        <v>10800</v>
      </c>
      <c r="E17" s="14">
        <v>1819</v>
      </c>
      <c r="F17" s="14">
        <v>9976</v>
      </c>
      <c r="G17" s="14">
        <v>17037</v>
      </c>
      <c r="H17" s="14">
        <v>12983</v>
      </c>
      <c r="I17" s="14">
        <v>14588</v>
      </c>
      <c r="J17" s="14">
        <v>9477</v>
      </c>
      <c r="K17" s="14">
        <v>12580</v>
      </c>
      <c r="L17" s="14">
        <v>4650</v>
      </c>
      <c r="M17" s="14">
        <v>2309</v>
      </c>
      <c r="N17" s="12">
        <f t="shared" si="2"/>
        <v>122866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7155</v>
      </c>
      <c r="C18" s="14">
        <v>3712</v>
      </c>
      <c r="D18" s="14">
        <v>6162</v>
      </c>
      <c r="E18" s="14">
        <v>773</v>
      </c>
      <c r="F18" s="14">
        <v>4160</v>
      </c>
      <c r="G18" s="14">
        <v>6562</v>
      </c>
      <c r="H18" s="14">
        <v>5275</v>
      </c>
      <c r="I18" s="14">
        <v>6953</v>
      </c>
      <c r="J18" s="14">
        <v>4478</v>
      </c>
      <c r="K18" s="14">
        <v>6446</v>
      </c>
      <c r="L18" s="14">
        <v>2233</v>
      </c>
      <c r="M18" s="14">
        <v>1121</v>
      </c>
      <c r="N18" s="12">
        <f t="shared" si="2"/>
        <v>55030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1407</v>
      </c>
      <c r="C19" s="14">
        <v>1608</v>
      </c>
      <c r="D19" s="14">
        <v>1011</v>
      </c>
      <c r="E19" s="14">
        <v>190</v>
      </c>
      <c r="F19" s="14">
        <v>1358</v>
      </c>
      <c r="G19" s="14">
        <v>2447</v>
      </c>
      <c r="H19" s="14">
        <v>1576</v>
      </c>
      <c r="I19" s="14">
        <v>809</v>
      </c>
      <c r="J19" s="14">
        <v>953</v>
      </c>
      <c r="K19" s="14">
        <v>823</v>
      </c>
      <c r="L19" s="14">
        <v>476</v>
      </c>
      <c r="M19" s="14">
        <v>202</v>
      </c>
      <c r="N19" s="12">
        <f t="shared" si="2"/>
        <v>12860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139001</v>
      </c>
      <c r="C20" s="18">
        <f>C21+C22+C23</f>
        <v>86127</v>
      </c>
      <c r="D20" s="18">
        <f>D21+D22+D23</f>
        <v>79972</v>
      </c>
      <c r="E20" s="18">
        <f>E21+E22+E23</f>
        <v>12607</v>
      </c>
      <c r="F20" s="18">
        <f aca="true" t="shared" si="6" ref="F20:M20">F21+F22+F23</f>
        <v>67546</v>
      </c>
      <c r="G20" s="18">
        <f t="shared" si="6"/>
        <v>111126</v>
      </c>
      <c r="H20" s="18">
        <f t="shared" si="6"/>
        <v>104963</v>
      </c>
      <c r="I20" s="18">
        <f t="shared" si="6"/>
        <v>111298</v>
      </c>
      <c r="J20" s="18">
        <f t="shared" si="6"/>
        <v>73593</v>
      </c>
      <c r="K20" s="18">
        <f t="shared" si="6"/>
        <v>110875</v>
      </c>
      <c r="L20" s="18">
        <f t="shared" si="6"/>
        <v>44109</v>
      </c>
      <c r="M20" s="18">
        <f t="shared" si="6"/>
        <v>24154</v>
      </c>
      <c r="N20" s="12">
        <f aca="true" t="shared" si="7" ref="N20:N26">SUM(B20:M20)</f>
        <v>965371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72247</v>
      </c>
      <c r="C21" s="14">
        <v>47671</v>
      </c>
      <c r="D21" s="14">
        <v>42932</v>
      </c>
      <c r="E21" s="14">
        <v>6902</v>
      </c>
      <c r="F21" s="14">
        <v>36091</v>
      </c>
      <c r="G21" s="14">
        <v>61295</v>
      </c>
      <c r="H21" s="14">
        <v>60124</v>
      </c>
      <c r="I21" s="14">
        <v>60732</v>
      </c>
      <c r="J21" s="14">
        <v>39749</v>
      </c>
      <c r="K21" s="14">
        <v>58570</v>
      </c>
      <c r="L21" s="14">
        <v>23442</v>
      </c>
      <c r="M21" s="14">
        <v>12492</v>
      </c>
      <c r="N21" s="12">
        <f t="shared" si="7"/>
        <v>522247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63785</v>
      </c>
      <c r="C22" s="14">
        <v>35780</v>
      </c>
      <c r="D22" s="14">
        <v>35536</v>
      </c>
      <c r="E22" s="14">
        <v>5380</v>
      </c>
      <c r="F22" s="14">
        <v>29720</v>
      </c>
      <c r="G22" s="14">
        <v>46243</v>
      </c>
      <c r="H22" s="14">
        <v>42441</v>
      </c>
      <c r="I22" s="14">
        <v>48502</v>
      </c>
      <c r="J22" s="14">
        <v>32116</v>
      </c>
      <c r="K22" s="14">
        <v>50253</v>
      </c>
      <c r="L22" s="14">
        <v>19703</v>
      </c>
      <c r="M22" s="14">
        <v>11171</v>
      </c>
      <c r="N22" s="12">
        <f t="shared" si="7"/>
        <v>420630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2969</v>
      </c>
      <c r="C23" s="14">
        <v>2676</v>
      </c>
      <c r="D23" s="14">
        <v>1504</v>
      </c>
      <c r="E23" s="14">
        <v>325</v>
      </c>
      <c r="F23" s="14">
        <v>1735</v>
      </c>
      <c r="G23" s="14">
        <v>3588</v>
      </c>
      <c r="H23" s="14">
        <v>2398</v>
      </c>
      <c r="I23" s="14">
        <v>2064</v>
      </c>
      <c r="J23" s="14">
        <v>1728</v>
      </c>
      <c r="K23" s="14">
        <v>2052</v>
      </c>
      <c r="L23" s="14">
        <v>964</v>
      </c>
      <c r="M23" s="14">
        <v>491</v>
      </c>
      <c r="N23" s="12">
        <f t="shared" si="7"/>
        <v>22494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164146</v>
      </c>
      <c r="C24" s="14">
        <f>C25+C26</f>
        <v>123511</v>
      </c>
      <c r="D24" s="14">
        <f>D25+D26</f>
        <v>114288</v>
      </c>
      <c r="E24" s="14">
        <f>E25+E26</f>
        <v>21716</v>
      </c>
      <c r="F24" s="14">
        <f aca="true" t="shared" si="8" ref="F24:M24">F25+F26</f>
        <v>114083</v>
      </c>
      <c r="G24" s="14">
        <f t="shared" si="8"/>
        <v>169753</v>
      </c>
      <c r="H24" s="14">
        <f t="shared" si="8"/>
        <v>128671</v>
      </c>
      <c r="I24" s="14">
        <f t="shared" si="8"/>
        <v>119487</v>
      </c>
      <c r="J24" s="14">
        <f t="shared" si="8"/>
        <v>92116</v>
      </c>
      <c r="K24" s="14">
        <f t="shared" si="8"/>
        <v>99640</v>
      </c>
      <c r="L24" s="14">
        <f t="shared" si="8"/>
        <v>33244</v>
      </c>
      <c r="M24" s="14">
        <f t="shared" si="8"/>
        <v>18261</v>
      </c>
      <c r="N24" s="12">
        <f t="shared" si="7"/>
        <v>1198916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47</v>
      </c>
      <c r="B25" s="14">
        <v>77253</v>
      </c>
      <c r="C25" s="14">
        <v>62954</v>
      </c>
      <c r="D25" s="14">
        <v>58402</v>
      </c>
      <c r="E25" s="14">
        <v>12033</v>
      </c>
      <c r="F25" s="14">
        <v>57633</v>
      </c>
      <c r="G25" s="14">
        <v>90279</v>
      </c>
      <c r="H25" s="14">
        <v>70955</v>
      </c>
      <c r="I25" s="14">
        <v>56504</v>
      </c>
      <c r="J25" s="14">
        <v>48563</v>
      </c>
      <c r="K25" s="14">
        <v>46128</v>
      </c>
      <c r="L25" s="14">
        <v>15903</v>
      </c>
      <c r="M25" s="14">
        <v>7918</v>
      </c>
      <c r="N25" s="12">
        <f t="shared" si="7"/>
        <v>604525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48</v>
      </c>
      <c r="B26" s="14">
        <f>58511+28382</f>
        <v>86893</v>
      </c>
      <c r="C26" s="14">
        <f>43208+17349</f>
        <v>60557</v>
      </c>
      <c r="D26" s="14">
        <f>41232+14654</f>
        <v>55886</v>
      </c>
      <c r="E26" s="14">
        <f>7054+2629</f>
        <v>9683</v>
      </c>
      <c r="F26" s="14">
        <f>42040+14410</f>
        <v>56450</v>
      </c>
      <c r="G26" s="14">
        <f>58297+21177</f>
        <v>79474</v>
      </c>
      <c r="H26" s="14">
        <f>43774+13942</f>
        <v>57716</v>
      </c>
      <c r="I26" s="14">
        <f>43802+19181</f>
        <v>62983</v>
      </c>
      <c r="J26" s="14">
        <f>31465+12088</f>
        <v>43553</v>
      </c>
      <c r="K26" s="14">
        <f>37229+16283</f>
        <v>53512</v>
      </c>
      <c r="L26" s="14">
        <f>12154+5187</f>
        <v>17341</v>
      </c>
      <c r="M26" s="14">
        <f>7664+2679</f>
        <v>10343</v>
      </c>
      <c r="N26" s="12">
        <f t="shared" si="7"/>
        <v>594391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49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50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51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52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25" ht="18.75" customHeight="1">
      <c r="A33" s="53" t="s">
        <v>53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54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1003405.08463402</v>
      </c>
      <c r="C36" s="61">
        <f aca="true" t="shared" si="9" ref="C36:M36">C37+C38+C39+C40</f>
        <v>710579.3834</v>
      </c>
      <c r="D36" s="61">
        <f t="shared" si="9"/>
        <v>673437.95438885</v>
      </c>
      <c r="E36" s="61">
        <f t="shared" si="9"/>
        <v>151188.1070912</v>
      </c>
      <c r="F36" s="61">
        <f t="shared" si="9"/>
        <v>656602.42179755</v>
      </c>
      <c r="G36" s="61">
        <f t="shared" si="9"/>
        <v>839928.8492</v>
      </c>
      <c r="H36" s="61">
        <f t="shared" si="9"/>
        <v>809371.9687000001</v>
      </c>
      <c r="I36" s="61">
        <f t="shared" si="9"/>
        <v>786405.141264</v>
      </c>
      <c r="J36" s="61">
        <f t="shared" si="9"/>
        <v>640292.2328695</v>
      </c>
      <c r="K36" s="61">
        <f t="shared" si="9"/>
        <v>738254.11128848</v>
      </c>
      <c r="L36" s="61">
        <f t="shared" si="9"/>
        <v>363876.26196578995</v>
      </c>
      <c r="M36" s="61">
        <f t="shared" si="9"/>
        <v>206648.49356048</v>
      </c>
      <c r="N36" s="61">
        <f>N37+N38+N39+N40</f>
        <v>7579990.010159871</v>
      </c>
    </row>
    <row r="37" spans="1:14" ht="18.75" customHeight="1">
      <c r="A37" s="58" t="s">
        <v>56</v>
      </c>
      <c r="B37" s="55">
        <f aca="true" t="shared" si="10" ref="B37:M37">B29*B7</f>
        <v>1003457.3571</v>
      </c>
      <c r="C37" s="55">
        <f t="shared" si="10"/>
        <v>710450.3774</v>
      </c>
      <c r="D37" s="55">
        <f t="shared" si="10"/>
        <v>663620.137</v>
      </c>
      <c r="E37" s="55">
        <f t="shared" si="10"/>
        <v>150948.0456</v>
      </c>
      <c r="F37" s="55">
        <f t="shared" si="10"/>
        <v>656569.0976</v>
      </c>
      <c r="G37" s="55">
        <f t="shared" si="10"/>
        <v>840022.9893</v>
      </c>
      <c r="H37" s="55">
        <f t="shared" si="10"/>
        <v>808962.8415</v>
      </c>
      <c r="I37" s="55">
        <f t="shared" si="10"/>
        <v>786375.456</v>
      </c>
      <c r="J37" s="55">
        <f t="shared" si="10"/>
        <v>640209.7975</v>
      </c>
      <c r="K37" s="55">
        <f t="shared" si="10"/>
        <v>738062.4201</v>
      </c>
      <c r="L37" s="55">
        <f t="shared" si="10"/>
        <v>363784.46369999996</v>
      </c>
      <c r="M37" s="55">
        <f t="shared" si="10"/>
        <v>206609.1248</v>
      </c>
      <c r="N37" s="57">
        <f>SUM(B37:M37)</f>
        <v>7569072.107600001</v>
      </c>
    </row>
    <row r="38" spans="1:14" ht="18.75" customHeight="1">
      <c r="A38" s="58" t="s">
        <v>57</v>
      </c>
      <c r="B38" s="55">
        <f aca="true" t="shared" si="11" ref="B38:M38">B30*B7</f>
        <v>-3309.35246598</v>
      </c>
      <c r="C38" s="55">
        <f t="shared" si="11"/>
        <v>-2349.114</v>
      </c>
      <c r="D38" s="55">
        <f t="shared" si="11"/>
        <v>-2190.99261115</v>
      </c>
      <c r="E38" s="55">
        <f t="shared" si="11"/>
        <v>-406.2185088</v>
      </c>
      <c r="F38" s="55">
        <f t="shared" si="11"/>
        <v>-2128.07580245</v>
      </c>
      <c r="G38" s="55">
        <f t="shared" si="11"/>
        <v>-2756.3001000000004</v>
      </c>
      <c r="H38" s="55">
        <f t="shared" si="11"/>
        <v>-2488.4328</v>
      </c>
      <c r="I38" s="55">
        <f t="shared" si="11"/>
        <v>-2516.914736</v>
      </c>
      <c r="J38" s="55">
        <f t="shared" si="11"/>
        <v>-2036.1646305000002</v>
      </c>
      <c r="K38" s="55">
        <f t="shared" si="11"/>
        <v>-2410.54881152</v>
      </c>
      <c r="L38" s="55">
        <f t="shared" si="11"/>
        <v>-1179.36173421</v>
      </c>
      <c r="M38" s="55">
        <f t="shared" si="11"/>
        <v>-679.67123952</v>
      </c>
      <c r="N38" s="25">
        <f>SUM(B38:M38)</f>
        <v>-24451.14744013</v>
      </c>
    </row>
    <row r="39" spans="1:14" ht="18.75" customHeight="1">
      <c r="A39" s="58" t="s">
        <v>58</v>
      </c>
      <c r="B39" s="55">
        <f aca="true" t="shared" si="12" ref="B39:M39">B32</f>
        <v>3257.0800000000004</v>
      </c>
      <c r="C39" s="55">
        <f t="shared" si="12"/>
        <v>2478.1200000000003</v>
      </c>
      <c r="D39" s="55">
        <f t="shared" si="12"/>
        <v>2161.4</v>
      </c>
      <c r="E39" s="55">
        <f t="shared" si="12"/>
        <v>646.2800000000001</v>
      </c>
      <c r="F39" s="55">
        <f t="shared" si="12"/>
        <v>2161.4</v>
      </c>
      <c r="G39" s="55">
        <f t="shared" si="12"/>
        <v>2662.1600000000003</v>
      </c>
      <c r="H39" s="55">
        <f t="shared" si="12"/>
        <v>2897.56</v>
      </c>
      <c r="I39" s="55">
        <f t="shared" si="12"/>
        <v>2546.6000000000004</v>
      </c>
      <c r="J39" s="55">
        <f t="shared" si="12"/>
        <v>2118.6</v>
      </c>
      <c r="K39" s="55">
        <f t="shared" si="12"/>
        <v>2602.2400000000002</v>
      </c>
      <c r="L39" s="55">
        <f t="shared" si="12"/>
        <v>1271.16</v>
      </c>
      <c r="M39" s="55">
        <f t="shared" si="12"/>
        <v>719.0400000000001</v>
      </c>
      <c r="N39" s="57">
        <f>SUM(B39:M39)</f>
        <v>25521.64</v>
      </c>
    </row>
    <row r="40" spans="1:25" ht="18.75" customHeight="1">
      <c r="A40" s="2" t="s">
        <v>59</v>
      </c>
      <c r="B40" s="55">
        <v>0</v>
      </c>
      <c r="C40" s="55">
        <v>0</v>
      </c>
      <c r="D40" s="55">
        <v>9847.41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9847.41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-74492.12</v>
      </c>
      <c r="C42" s="25">
        <f aca="true" t="shared" si="13" ref="C42:M42">+C43+C46+C54+C55</f>
        <v>-73843.64</v>
      </c>
      <c r="D42" s="25">
        <f t="shared" si="13"/>
        <v>-50934.840000000004</v>
      </c>
      <c r="E42" s="25">
        <f t="shared" si="13"/>
        <v>-8961.4</v>
      </c>
      <c r="F42" s="25">
        <f t="shared" si="13"/>
        <v>-43079.200000000004</v>
      </c>
      <c r="G42" s="25">
        <f t="shared" si="13"/>
        <v>-79848.04</v>
      </c>
      <c r="H42" s="25">
        <f t="shared" si="13"/>
        <v>-90561.6</v>
      </c>
      <c r="I42" s="25">
        <f t="shared" si="13"/>
        <v>-48108.12</v>
      </c>
      <c r="J42" s="25">
        <f t="shared" si="13"/>
        <v>-64341.840000000004</v>
      </c>
      <c r="K42" s="25">
        <f t="shared" si="13"/>
        <v>-50972.840000000004</v>
      </c>
      <c r="L42" s="25">
        <f t="shared" si="13"/>
        <v>-36539</v>
      </c>
      <c r="M42" s="25">
        <f t="shared" si="13"/>
        <v>-22789.6</v>
      </c>
      <c r="N42" s="25">
        <f>+N43+N46+N54+N55</f>
        <v>-644472.2400000001</v>
      </c>
    </row>
    <row r="43" spans="1:14" ht="18.75" customHeight="1">
      <c r="A43" s="17" t="s">
        <v>61</v>
      </c>
      <c r="B43" s="26">
        <f>B44+B45</f>
        <v>-74282.4</v>
      </c>
      <c r="C43" s="26">
        <f>C44+C45</f>
        <v>-73723.8</v>
      </c>
      <c r="D43" s="26">
        <f>D44+D45</f>
        <v>-50836.4</v>
      </c>
      <c r="E43" s="26">
        <f>E44+E45</f>
        <v>-8918.6</v>
      </c>
      <c r="F43" s="26">
        <f aca="true" t="shared" si="14" ref="F43:M43">F44+F45</f>
        <v>-43057.8</v>
      </c>
      <c r="G43" s="26">
        <f t="shared" si="14"/>
        <v>-79792.4</v>
      </c>
      <c r="H43" s="26">
        <f t="shared" si="14"/>
        <v>-90561.6</v>
      </c>
      <c r="I43" s="26">
        <f t="shared" si="14"/>
        <v>-48005.4</v>
      </c>
      <c r="J43" s="26">
        <f t="shared" si="14"/>
        <v>-64136.4</v>
      </c>
      <c r="K43" s="26">
        <f t="shared" si="14"/>
        <v>-50874.4</v>
      </c>
      <c r="L43" s="26">
        <f t="shared" si="14"/>
        <v>-36453.4</v>
      </c>
      <c r="M43" s="26">
        <f t="shared" si="14"/>
        <v>-22746.8</v>
      </c>
      <c r="N43" s="25">
        <f aca="true" t="shared" si="15" ref="N43:N55">SUM(B43:M43)</f>
        <v>-643389.4000000001</v>
      </c>
    </row>
    <row r="44" spans="1:25" ht="18.75" customHeight="1">
      <c r="A44" s="13" t="s">
        <v>62</v>
      </c>
      <c r="B44" s="20">
        <f>ROUND(-B9*$D$3,2)</f>
        <v>-74282.4</v>
      </c>
      <c r="C44" s="20">
        <f>ROUND(-C9*$D$3,2)</f>
        <v>-73723.8</v>
      </c>
      <c r="D44" s="20">
        <f>ROUND(-D9*$D$3,2)</f>
        <v>-50836.4</v>
      </c>
      <c r="E44" s="20">
        <f>ROUND(-E9*$D$3,2)</f>
        <v>-8918.6</v>
      </c>
      <c r="F44" s="20">
        <f aca="true" t="shared" si="16" ref="F44:M44">ROUND(-F9*$D$3,2)</f>
        <v>-43057.8</v>
      </c>
      <c r="G44" s="20">
        <f t="shared" si="16"/>
        <v>-79792.4</v>
      </c>
      <c r="H44" s="20">
        <f t="shared" si="16"/>
        <v>-90561.6</v>
      </c>
      <c r="I44" s="20">
        <f t="shared" si="16"/>
        <v>-48005.4</v>
      </c>
      <c r="J44" s="20">
        <f t="shared" si="16"/>
        <v>-64136.4</v>
      </c>
      <c r="K44" s="20">
        <f t="shared" si="16"/>
        <v>-50874.4</v>
      </c>
      <c r="L44" s="20">
        <f t="shared" si="16"/>
        <v>-36453.4</v>
      </c>
      <c r="M44" s="20">
        <f t="shared" si="16"/>
        <v>-22746.8</v>
      </c>
      <c r="N44" s="47">
        <f t="shared" si="15"/>
        <v>-643389.4000000001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7" ref="F45:M45">ROUND(F11*$D$3,2)</f>
        <v>0</v>
      </c>
      <c r="G45" s="20">
        <f t="shared" si="17"/>
        <v>0</v>
      </c>
      <c r="H45" s="20">
        <f t="shared" si="17"/>
        <v>0</v>
      </c>
      <c r="I45" s="20">
        <f t="shared" si="17"/>
        <v>0</v>
      </c>
      <c r="J45" s="20">
        <f t="shared" si="17"/>
        <v>0</v>
      </c>
      <c r="K45" s="20">
        <f t="shared" si="17"/>
        <v>0</v>
      </c>
      <c r="L45" s="20">
        <f t="shared" si="17"/>
        <v>0</v>
      </c>
      <c r="M45" s="20">
        <f t="shared" si="17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64</v>
      </c>
      <c r="B46" s="26">
        <f>SUM(B47:B53)</f>
        <v>-209.72</v>
      </c>
      <c r="C46" s="26">
        <f aca="true" t="shared" si="18" ref="C46:M46">SUM(C47:C53)</f>
        <v>-119.84</v>
      </c>
      <c r="D46" s="26">
        <f t="shared" si="18"/>
        <v>-98.44</v>
      </c>
      <c r="E46" s="26">
        <f t="shared" si="18"/>
        <v>-42.8</v>
      </c>
      <c r="F46" s="26">
        <f t="shared" si="18"/>
        <v>-21.4</v>
      </c>
      <c r="G46" s="26">
        <f t="shared" si="18"/>
        <v>-55.64</v>
      </c>
      <c r="H46" s="26">
        <f t="shared" si="18"/>
        <v>0</v>
      </c>
      <c r="I46" s="26">
        <f t="shared" si="18"/>
        <v>-102.72</v>
      </c>
      <c r="J46" s="26">
        <f t="shared" si="18"/>
        <v>-205.44</v>
      </c>
      <c r="K46" s="26">
        <f t="shared" si="18"/>
        <v>-98.44</v>
      </c>
      <c r="L46" s="26">
        <f t="shared" si="18"/>
        <v>-85.6</v>
      </c>
      <c r="M46" s="26">
        <f t="shared" si="18"/>
        <v>-42.8</v>
      </c>
      <c r="N46" s="26">
        <f>SUM(N47:N53)</f>
        <v>-1082.84</v>
      </c>
    </row>
    <row r="47" spans="1:25" ht="18.75" customHeight="1">
      <c r="A47" s="13" t="s">
        <v>65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5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66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5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5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5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5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5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5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5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5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74</v>
      </c>
      <c r="B57" s="29">
        <f aca="true" t="shared" si="19" ref="B57:M57">+B36+B42</f>
        <v>928912.96463402</v>
      </c>
      <c r="C57" s="29">
        <f t="shared" si="19"/>
        <v>636735.7434</v>
      </c>
      <c r="D57" s="29">
        <f t="shared" si="19"/>
        <v>622503.11438885</v>
      </c>
      <c r="E57" s="29">
        <f t="shared" si="19"/>
        <v>142226.70709120002</v>
      </c>
      <c r="F57" s="29">
        <f t="shared" si="19"/>
        <v>613523.2217975501</v>
      </c>
      <c r="G57" s="29">
        <f t="shared" si="19"/>
        <v>760080.8092</v>
      </c>
      <c r="H57" s="29">
        <f t="shared" si="19"/>
        <v>718810.3687000001</v>
      </c>
      <c r="I57" s="29">
        <f t="shared" si="19"/>
        <v>738297.021264</v>
      </c>
      <c r="J57" s="29">
        <f t="shared" si="19"/>
        <v>575950.3928695</v>
      </c>
      <c r="K57" s="29">
        <f t="shared" si="19"/>
        <v>687281.27128848</v>
      </c>
      <c r="L57" s="29">
        <f t="shared" si="19"/>
        <v>327337.26196578995</v>
      </c>
      <c r="M57" s="29">
        <f t="shared" si="19"/>
        <v>183858.89356048</v>
      </c>
      <c r="N57" s="29">
        <f>SUM(B57:M57)</f>
        <v>6935517.77015987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6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  <c r="P59" s="67"/>
    </row>
    <row r="60" spans="1:14" ht="18.75" customHeight="1">
      <c r="A60" s="2" t="s">
        <v>75</v>
      </c>
      <c r="B60" s="36">
        <f>SUM(B61:B74)</f>
        <v>928912.9700000001</v>
      </c>
      <c r="C60" s="36">
        <f aca="true" t="shared" si="20" ref="C60:M60">SUM(C61:C74)</f>
        <v>636735.74</v>
      </c>
      <c r="D60" s="36">
        <f t="shared" si="20"/>
        <v>622503.12</v>
      </c>
      <c r="E60" s="36">
        <f t="shared" si="20"/>
        <v>142226.71</v>
      </c>
      <c r="F60" s="36">
        <f t="shared" si="20"/>
        <v>613523.22</v>
      </c>
      <c r="G60" s="36">
        <f t="shared" si="20"/>
        <v>760080.81</v>
      </c>
      <c r="H60" s="36">
        <f t="shared" si="20"/>
        <v>718810.37</v>
      </c>
      <c r="I60" s="36">
        <f t="shared" si="20"/>
        <v>738297.03</v>
      </c>
      <c r="J60" s="36">
        <f t="shared" si="20"/>
        <v>575950.4</v>
      </c>
      <c r="K60" s="36">
        <f t="shared" si="20"/>
        <v>687281.27</v>
      </c>
      <c r="L60" s="36">
        <f t="shared" si="20"/>
        <v>327337.26</v>
      </c>
      <c r="M60" s="36">
        <f t="shared" si="20"/>
        <v>183858.89</v>
      </c>
      <c r="N60" s="29">
        <f>SUM(N61:N74)</f>
        <v>6935517.79</v>
      </c>
    </row>
    <row r="61" spans="1:15" ht="18.75" customHeight="1">
      <c r="A61" s="17" t="s">
        <v>76</v>
      </c>
      <c r="B61" s="36">
        <v>185370.29</v>
      </c>
      <c r="C61" s="36">
        <v>186501.11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371871.4</v>
      </c>
      <c r="O61"/>
    </row>
    <row r="62" spans="1:15" ht="18.75" customHeight="1">
      <c r="A62" s="17" t="s">
        <v>77</v>
      </c>
      <c r="B62" s="36">
        <v>743542.68</v>
      </c>
      <c r="C62" s="36">
        <v>450234.63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1" ref="N62:N73">SUM(B62:M62)</f>
        <v>1193777.31</v>
      </c>
      <c r="O62"/>
    </row>
    <row r="63" spans="1:16" ht="18.75" customHeight="1">
      <c r="A63" s="17" t="s">
        <v>78</v>
      </c>
      <c r="B63" s="35">
        <v>0</v>
      </c>
      <c r="C63" s="35">
        <v>0</v>
      </c>
      <c r="D63" s="26">
        <v>622503.12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1"/>
        <v>622503.12</v>
      </c>
      <c r="P63"/>
    </row>
    <row r="64" spans="1:17" ht="18.75" customHeight="1">
      <c r="A64" s="17" t="s">
        <v>79</v>
      </c>
      <c r="B64" s="35">
        <v>0</v>
      </c>
      <c r="C64" s="35">
        <v>0</v>
      </c>
      <c r="D64" s="35">
        <v>0</v>
      </c>
      <c r="E64" s="26">
        <v>142226.71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1"/>
        <v>142226.71</v>
      </c>
      <c r="Q64"/>
    </row>
    <row r="65" spans="1:18" ht="18.75" customHeight="1">
      <c r="A65" s="17" t="s">
        <v>80</v>
      </c>
      <c r="B65" s="35">
        <v>0</v>
      </c>
      <c r="C65" s="35">
        <v>0</v>
      </c>
      <c r="D65" s="35">
        <v>0</v>
      </c>
      <c r="E65" s="35">
        <v>0</v>
      </c>
      <c r="F65" s="26">
        <v>613523.22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1"/>
        <v>613523.22</v>
      </c>
      <c r="R65"/>
    </row>
    <row r="66" spans="1:19" ht="18.75" customHeight="1">
      <c r="A66" s="17" t="s">
        <v>81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760080.81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1"/>
        <v>760080.81</v>
      </c>
      <c r="S66"/>
    </row>
    <row r="67" spans="1:20" ht="18.75" customHeight="1">
      <c r="A67" s="17" t="s">
        <v>82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534461.88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1"/>
        <v>534461.88</v>
      </c>
      <c r="T67"/>
    </row>
    <row r="68" spans="1:20" ht="18.75" customHeight="1">
      <c r="A68" s="17" t="s">
        <v>83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184348.49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1"/>
        <v>184348.49</v>
      </c>
      <c r="T68"/>
    </row>
    <row r="69" spans="1:21" ht="18.75" customHeight="1">
      <c r="A69" s="17" t="s">
        <v>84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738297.03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1"/>
        <v>738297.03</v>
      </c>
      <c r="U69"/>
    </row>
    <row r="70" spans="1:22" ht="18.75" customHeight="1">
      <c r="A70" s="17" t="s">
        <v>85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575950.4</v>
      </c>
      <c r="K70" s="35">
        <v>0</v>
      </c>
      <c r="L70" s="35">
        <v>0</v>
      </c>
      <c r="M70" s="35">
        <v>0</v>
      </c>
      <c r="N70" s="29">
        <f t="shared" si="21"/>
        <v>575950.4</v>
      </c>
      <c r="V70"/>
    </row>
    <row r="71" spans="1:23" ht="18.75" customHeight="1">
      <c r="A71" s="17" t="s">
        <v>86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687281.27</v>
      </c>
      <c r="L71" s="35">
        <v>0</v>
      </c>
      <c r="M71" s="62"/>
      <c r="N71" s="26">
        <f t="shared" si="21"/>
        <v>687281.27</v>
      </c>
      <c r="W71"/>
    </row>
    <row r="72" spans="1:24" ht="18.75" customHeight="1">
      <c r="A72" s="17" t="s">
        <v>87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327337.26</v>
      </c>
      <c r="M72" s="35">
        <v>0</v>
      </c>
      <c r="N72" s="29">
        <f t="shared" si="21"/>
        <v>327337.26</v>
      </c>
      <c r="X72"/>
    </row>
    <row r="73" spans="1:25" ht="18.75" customHeight="1">
      <c r="A73" s="17" t="s">
        <v>88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183858.89</v>
      </c>
      <c r="N73" s="26">
        <f t="shared" si="21"/>
        <v>183858.89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8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90</v>
      </c>
      <c r="B78" s="45">
        <v>2.0955928724742803</v>
      </c>
      <c r="C78" s="45">
        <v>2.069445776289831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91</v>
      </c>
      <c r="B79" s="45">
        <v>1.8314383842059772</v>
      </c>
      <c r="C79" s="45">
        <v>1.7271975957988304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92</v>
      </c>
      <c r="B80" s="45">
        <v>0</v>
      </c>
      <c r="C80" s="45">
        <v>0</v>
      </c>
      <c r="D80" s="22">
        <f>(D$37+D$38+D$39)/D$7</f>
        <v>1.6809250396777167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93</v>
      </c>
      <c r="B81" s="45">
        <v>0</v>
      </c>
      <c r="C81" s="45">
        <v>0</v>
      </c>
      <c r="D81" s="45">
        <v>0</v>
      </c>
      <c r="E81" s="22">
        <f>(E$37+E$38+E$39)/E$7</f>
        <v>2.3379122145605247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94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1.9616995611065966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95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1.5541258119607515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96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1.8330261072218241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97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1.789257733927435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98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1.7772670883746158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99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2.0017577192549982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100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1.9141970303559752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101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2.2734735491730236</v>
      </c>
      <c r="M89" s="45">
        <v>0</v>
      </c>
      <c r="N89" s="63"/>
      <c r="X89"/>
    </row>
    <row r="90" spans="1:25" ht="18.75" customHeight="1">
      <c r="A90" s="34" t="s">
        <v>102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2.226024081527905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2016-05-19T19:47:29Z</dcterms:modified>
  <cp:category/>
  <cp:version/>
  <cp:contentType/>
  <cp:contentStatus/>
</cp:coreProperties>
</file>