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<sst xmlns="http://schemas.openxmlformats.org/spreadsheetml/2006/main" count="105" uniqueCount="103">
  <si>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</si>
  <si>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</si>
  <si>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</si>
  <si>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</si>
  <si>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</si>
  <si>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</si>
  <si>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</si>
  <si>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</si>
  <si>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</si>
  <si>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</si>
  <si>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</si>
  <si>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</si>
  <si>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</si>
  <si>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</si>
  <si>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</si>
  <si>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</si>
  <si>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</si>
  <si>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</si>
  <si>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</si>
  <si>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</si>
  <si>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</si>
  <si>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</si>
  <si>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</si>
  <si>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</si>
  <si>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</si>
  <si>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</si>
  <si>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</si>
  <si>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</si>
  <si>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</si>
  <si>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</si>
  <si>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</si>
  <si>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</si>
  <si>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</si>
  <si>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</si>
  <si>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</si>
  <si>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</si>
  <si>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</si>
  <si>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</si>
  <si>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</si>
  <si>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</si>
  <si>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</si>
  <si>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</si>
  <si>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</si>
  <si>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</si>
  <si>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</si>
  <si>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</si>
  <si>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09/05/16 - VENCIMENTO 16/05/16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</si>
  <si>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</si>
  <si>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</si>
  <si>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</si>
  <si>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</si>
  <si>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</si>
  <si>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</si>
  <si>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>1.3.1. Idosos/Pessoas com Deficiência</t>
  </si>
  <si>
    <t>1.3.2. Estudante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</si>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</sst>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521361</v>
      </c>
      <c r="C7" s="10">
        <f>C8+C20+C24</f>
        <v>367738</v>
      </c>
      <c r="D7" s="10">
        <f>D8+D20+D24</f>
        <v>366623</v>
      </c>
      <c r="E7" s="10">
        <f>E8+E20+E24</f>
        <v>64325</v>
      </c>
      <c r="F7" s="10">
        <f aca="true" t="shared" si="0" ref="F7:M7">F8+F20+F24</f>
        <v>313154</v>
      </c>
      <c r="G7" s="10">
        <f t="shared" si="0"/>
        <v>512595</v>
      </c>
      <c r="H7" s="10">
        <f t="shared" si="0"/>
        <v>487091</v>
      </c>
      <c r="I7" s="10">
        <f t="shared" si="0"/>
        <v>428841</v>
      </c>
      <c r="J7" s="10">
        <f t="shared" si="0"/>
        <v>313442</v>
      </c>
      <c r="K7" s="10">
        <f t="shared" si="0"/>
        <v>370972</v>
      </c>
      <c r="L7" s="10">
        <f t="shared" si="0"/>
        <v>156797</v>
      </c>
      <c r="M7" s="10">
        <f t="shared" si="0"/>
        <v>89346</v>
      </c>
      <c r="N7" s="10">
        <f>+N8+N20+N24</f>
        <v>3992285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229955</v>
      </c>
      <c r="C8" s="12">
        <f>+C9+C12+C16</f>
        <v>174471</v>
      </c>
      <c r="D8" s="12">
        <f>+D9+D12+D16</f>
        <v>189437</v>
      </c>
      <c r="E8" s="12">
        <f>+E9+E12+E16</f>
        <v>30927</v>
      </c>
      <c r="F8" s="12">
        <f aca="true" t="shared" si="1" ref="F8:M8">+F9+F12+F16</f>
        <v>146734</v>
      </c>
      <c r="G8" s="12">
        <f t="shared" si="1"/>
        <v>250880</v>
      </c>
      <c r="H8" s="12">
        <f t="shared" si="1"/>
        <v>232496</v>
      </c>
      <c r="I8" s="12">
        <f t="shared" si="1"/>
        <v>208704</v>
      </c>
      <c r="J8" s="12">
        <f t="shared" si="1"/>
        <v>154380</v>
      </c>
      <c r="K8" s="12">
        <f t="shared" si="1"/>
        <v>172242</v>
      </c>
      <c r="L8" s="12">
        <f t="shared" si="1"/>
        <v>82347</v>
      </c>
      <c r="M8" s="12">
        <f t="shared" si="1"/>
        <v>48679</v>
      </c>
      <c r="N8" s="12">
        <f>SUM(B8:M8)</f>
        <v>1921252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23999</v>
      </c>
      <c r="C9" s="14">
        <v>23473</v>
      </c>
      <c r="D9" s="14">
        <v>16679</v>
      </c>
      <c r="E9" s="14">
        <v>3052</v>
      </c>
      <c r="F9" s="14">
        <v>13970</v>
      </c>
      <c r="G9" s="14">
        <v>26229</v>
      </c>
      <c r="H9" s="14">
        <v>31446</v>
      </c>
      <c r="I9" s="14">
        <v>16108</v>
      </c>
      <c r="J9" s="14">
        <v>20261</v>
      </c>
      <c r="K9" s="14">
        <v>16762</v>
      </c>
      <c r="L9" s="14">
        <v>10823</v>
      </c>
      <c r="M9" s="14">
        <v>6943</v>
      </c>
      <c r="N9" s="12">
        <f aca="true" t="shared" si="2" ref="N9:N19">SUM(B9:M9)</f>
        <v>209745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23999</v>
      </c>
      <c r="C10" s="14">
        <f>+C9-C11</f>
        <v>23473</v>
      </c>
      <c r="D10" s="14">
        <f>+D9-D11</f>
        <v>16679</v>
      </c>
      <c r="E10" s="14">
        <f>+E9-E11</f>
        <v>3052</v>
      </c>
      <c r="F10" s="14">
        <f aca="true" t="shared" si="3" ref="F10:M10">+F9-F11</f>
        <v>13970</v>
      </c>
      <c r="G10" s="14">
        <f t="shared" si="3"/>
        <v>26229</v>
      </c>
      <c r="H10" s="14">
        <f t="shared" si="3"/>
        <v>31446</v>
      </c>
      <c r="I10" s="14">
        <f t="shared" si="3"/>
        <v>16108</v>
      </c>
      <c r="J10" s="14">
        <f t="shared" si="3"/>
        <v>20261</v>
      </c>
      <c r="K10" s="14">
        <f t="shared" si="3"/>
        <v>16762</v>
      </c>
      <c r="L10" s="14">
        <f t="shared" si="3"/>
        <v>10823</v>
      </c>
      <c r="M10" s="14">
        <f t="shared" si="3"/>
        <v>6943</v>
      </c>
      <c r="N10" s="12">
        <f t="shared" si="2"/>
        <v>209745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182779</v>
      </c>
      <c r="C12" s="14">
        <f>C13+C14+C15</f>
        <v>135689</v>
      </c>
      <c r="D12" s="14">
        <f>D13+D14+D15</f>
        <v>156739</v>
      </c>
      <c r="E12" s="14">
        <f>E13+E14+E15</f>
        <v>25287</v>
      </c>
      <c r="F12" s="14">
        <f aca="true" t="shared" si="4" ref="F12:M12">F13+F14+F15</f>
        <v>118785</v>
      </c>
      <c r="G12" s="14">
        <f t="shared" si="4"/>
        <v>200547</v>
      </c>
      <c r="H12" s="14">
        <f t="shared" si="4"/>
        <v>179965</v>
      </c>
      <c r="I12" s="14">
        <f t="shared" si="4"/>
        <v>171642</v>
      </c>
      <c r="J12" s="14">
        <f t="shared" si="4"/>
        <v>120065</v>
      </c>
      <c r="K12" s="14">
        <f t="shared" si="4"/>
        <v>137047</v>
      </c>
      <c r="L12" s="14">
        <f t="shared" si="4"/>
        <v>64654</v>
      </c>
      <c r="M12" s="14">
        <f t="shared" si="4"/>
        <v>38367</v>
      </c>
      <c r="N12" s="12">
        <f t="shared" si="2"/>
        <v>1531566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86544</v>
      </c>
      <c r="C13" s="14">
        <v>65072</v>
      </c>
      <c r="D13" s="14">
        <v>73297</v>
      </c>
      <c r="E13" s="14">
        <v>11916</v>
      </c>
      <c r="F13" s="14">
        <v>55535</v>
      </c>
      <c r="G13" s="14">
        <v>95379</v>
      </c>
      <c r="H13" s="14">
        <v>89702</v>
      </c>
      <c r="I13" s="14">
        <v>84768</v>
      </c>
      <c r="J13" s="14">
        <v>56657</v>
      </c>
      <c r="K13" s="14">
        <v>65286</v>
      </c>
      <c r="L13" s="14">
        <v>30548</v>
      </c>
      <c r="M13" s="14">
        <v>17344</v>
      </c>
      <c r="N13" s="12">
        <f t="shared" si="2"/>
        <v>732048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90933</v>
      </c>
      <c r="C14" s="14">
        <v>64004</v>
      </c>
      <c r="D14" s="14">
        <v>79774</v>
      </c>
      <c r="E14" s="14">
        <v>12419</v>
      </c>
      <c r="F14" s="14">
        <v>58609</v>
      </c>
      <c r="G14" s="14">
        <v>95696</v>
      </c>
      <c r="H14" s="14">
        <v>83362</v>
      </c>
      <c r="I14" s="14">
        <v>83403</v>
      </c>
      <c r="J14" s="14">
        <v>59402</v>
      </c>
      <c r="K14" s="14">
        <v>68205</v>
      </c>
      <c r="L14" s="14">
        <v>31879</v>
      </c>
      <c r="M14" s="14">
        <v>20024</v>
      </c>
      <c r="N14" s="12">
        <f t="shared" si="2"/>
        <v>747710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5302</v>
      </c>
      <c r="C15" s="14">
        <v>6613</v>
      </c>
      <c r="D15" s="14">
        <v>3668</v>
      </c>
      <c r="E15" s="14">
        <v>952</v>
      </c>
      <c r="F15" s="14">
        <v>4641</v>
      </c>
      <c r="G15" s="14">
        <v>9472</v>
      </c>
      <c r="H15" s="14">
        <v>6901</v>
      </c>
      <c r="I15" s="14">
        <v>3471</v>
      </c>
      <c r="J15" s="14">
        <v>4006</v>
      </c>
      <c r="K15" s="14">
        <v>3556</v>
      </c>
      <c r="L15" s="14">
        <v>2227</v>
      </c>
      <c r="M15" s="14">
        <v>999</v>
      </c>
      <c r="N15" s="12">
        <f t="shared" si="2"/>
        <v>51808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23177</v>
      </c>
      <c r="C16" s="14">
        <f>C17+C18+C19</f>
        <v>15309</v>
      </c>
      <c r="D16" s="14">
        <f>D17+D18+D19</f>
        <v>16019</v>
      </c>
      <c r="E16" s="14">
        <f>E17+E18+E19</f>
        <v>2588</v>
      </c>
      <c r="F16" s="14">
        <f aca="true" t="shared" si="5" ref="F16:M16">F17+F18+F19</f>
        <v>13979</v>
      </c>
      <c r="G16" s="14">
        <f t="shared" si="5"/>
        <v>24104</v>
      </c>
      <c r="H16" s="14">
        <f t="shared" si="5"/>
        <v>21085</v>
      </c>
      <c r="I16" s="14">
        <f t="shared" si="5"/>
        <v>20954</v>
      </c>
      <c r="J16" s="14">
        <f t="shared" si="5"/>
        <v>14054</v>
      </c>
      <c r="K16" s="14">
        <f t="shared" si="5"/>
        <v>18433</v>
      </c>
      <c r="L16" s="14">
        <f t="shared" si="5"/>
        <v>6870</v>
      </c>
      <c r="M16" s="14">
        <f t="shared" si="5"/>
        <v>3369</v>
      </c>
      <c r="N16" s="12">
        <f t="shared" si="2"/>
        <v>179941</v>
      </c>
    </row>
    <row r="17" spans="1:25" ht="18.75" customHeight="1">
      <c r="A17" s="15" t="s">
        <v>16</v>
      </c>
      <c r="B17" s="14">
        <v>15034</v>
      </c>
      <c r="C17" s="14">
        <v>10368</v>
      </c>
      <c r="D17" s="14">
        <v>9501</v>
      </c>
      <c r="E17" s="14">
        <v>1707</v>
      </c>
      <c r="F17" s="14">
        <v>9061</v>
      </c>
      <c r="G17" s="14">
        <v>15693</v>
      </c>
      <c r="H17" s="14">
        <v>13749</v>
      </c>
      <c r="I17" s="14">
        <v>13650</v>
      </c>
      <c r="J17" s="14">
        <v>8884</v>
      </c>
      <c r="K17" s="14">
        <v>11540</v>
      </c>
      <c r="L17" s="14">
        <v>4471</v>
      </c>
      <c r="M17" s="14">
        <v>2117</v>
      </c>
      <c r="N17" s="12">
        <f t="shared" si="2"/>
        <v>115775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6790</v>
      </c>
      <c r="C18" s="14">
        <v>3444</v>
      </c>
      <c r="D18" s="14">
        <v>5639</v>
      </c>
      <c r="E18" s="14">
        <v>718</v>
      </c>
      <c r="F18" s="14">
        <v>3671</v>
      </c>
      <c r="G18" s="14">
        <v>6130</v>
      </c>
      <c r="H18" s="14">
        <v>5798</v>
      </c>
      <c r="I18" s="14">
        <v>6543</v>
      </c>
      <c r="J18" s="14">
        <v>4292</v>
      </c>
      <c r="K18" s="14">
        <v>6140</v>
      </c>
      <c r="L18" s="14">
        <v>2021</v>
      </c>
      <c r="M18" s="14">
        <v>1089</v>
      </c>
      <c r="N18" s="12">
        <f t="shared" si="2"/>
        <v>52275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1353</v>
      </c>
      <c r="C19" s="14">
        <v>1497</v>
      </c>
      <c r="D19" s="14">
        <v>879</v>
      </c>
      <c r="E19" s="14">
        <v>163</v>
      </c>
      <c r="F19" s="14">
        <v>1247</v>
      </c>
      <c r="G19" s="14">
        <v>2281</v>
      </c>
      <c r="H19" s="14">
        <v>1538</v>
      </c>
      <c r="I19" s="14">
        <v>761</v>
      </c>
      <c r="J19" s="14">
        <v>878</v>
      </c>
      <c r="K19" s="14">
        <v>753</v>
      </c>
      <c r="L19" s="14">
        <v>378</v>
      </c>
      <c r="M19" s="14">
        <v>163</v>
      </c>
      <c r="N19" s="12">
        <f t="shared" si="2"/>
        <v>11891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135302</v>
      </c>
      <c r="C20" s="18">
        <f>C21+C22+C23</f>
        <v>79918</v>
      </c>
      <c r="D20" s="18">
        <f>D21+D22+D23</f>
        <v>73155</v>
      </c>
      <c r="E20" s="18">
        <f>E21+E22+E23</f>
        <v>12573</v>
      </c>
      <c r="F20" s="18">
        <f aca="true" t="shared" si="6" ref="F20:M20">F21+F22+F23</f>
        <v>62532</v>
      </c>
      <c r="G20" s="18">
        <f t="shared" si="6"/>
        <v>104147</v>
      </c>
      <c r="H20" s="18">
        <f t="shared" si="6"/>
        <v>115934</v>
      </c>
      <c r="I20" s="18">
        <f t="shared" si="6"/>
        <v>107431</v>
      </c>
      <c r="J20" s="18">
        <f t="shared" si="6"/>
        <v>71497</v>
      </c>
      <c r="K20" s="18">
        <f t="shared" si="6"/>
        <v>105240</v>
      </c>
      <c r="L20" s="18">
        <f t="shared" si="6"/>
        <v>42962</v>
      </c>
      <c r="M20" s="18">
        <f t="shared" si="6"/>
        <v>23446</v>
      </c>
      <c r="N20" s="12">
        <f aca="true" t="shared" si="7" ref="N20:N26">SUM(B20:M20)</f>
        <v>934137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69955</v>
      </c>
      <c r="C21" s="14">
        <v>43558</v>
      </c>
      <c r="D21" s="14">
        <v>39202</v>
      </c>
      <c r="E21" s="14">
        <v>6919</v>
      </c>
      <c r="F21" s="14">
        <v>33206</v>
      </c>
      <c r="G21" s="14">
        <v>56025</v>
      </c>
      <c r="H21" s="14">
        <v>65425</v>
      </c>
      <c r="I21" s="14">
        <v>58637</v>
      </c>
      <c r="J21" s="14">
        <v>38167</v>
      </c>
      <c r="K21" s="14">
        <v>55174</v>
      </c>
      <c r="L21" s="14">
        <v>22721</v>
      </c>
      <c r="M21" s="14">
        <v>12124</v>
      </c>
      <c r="N21" s="12">
        <f t="shared" si="7"/>
        <v>501113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62549</v>
      </c>
      <c r="C22" s="14">
        <v>33898</v>
      </c>
      <c r="D22" s="14">
        <v>32640</v>
      </c>
      <c r="E22" s="14">
        <v>5302</v>
      </c>
      <c r="F22" s="14">
        <v>27744</v>
      </c>
      <c r="G22" s="14">
        <v>44856</v>
      </c>
      <c r="H22" s="14">
        <v>47940</v>
      </c>
      <c r="I22" s="14">
        <v>46950</v>
      </c>
      <c r="J22" s="14">
        <v>31730</v>
      </c>
      <c r="K22" s="14">
        <v>48148</v>
      </c>
      <c r="L22" s="14">
        <v>19302</v>
      </c>
      <c r="M22" s="14">
        <v>10882</v>
      </c>
      <c r="N22" s="12">
        <f t="shared" si="7"/>
        <v>411941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2798</v>
      </c>
      <c r="C23" s="14">
        <v>2462</v>
      </c>
      <c r="D23" s="14">
        <v>1313</v>
      </c>
      <c r="E23" s="14">
        <v>352</v>
      </c>
      <c r="F23" s="14">
        <v>1582</v>
      </c>
      <c r="G23" s="14">
        <v>3266</v>
      </c>
      <c r="H23" s="14">
        <v>2569</v>
      </c>
      <c r="I23" s="14">
        <v>1844</v>
      </c>
      <c r="J23" s="14">
        <v>1600</v>
      </c>
      <c r="K23" s="14">
        <v>1918</v>
      </c>
      <c r="L23" s="14">
        <v>939</v>
      </c>
      <c r="M23" s="14">
        <v>440</v>
      </c>
      <c r="N23" s="12">
        <f t="shared" si="7"/>
        <v>21083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156104</v>
      </c>
      <c r="C24" s="14">
        <f>C25+C26</f>
        <v>113349</v>
      </c>
      <c r="D24" s="14">
        <f>D25+D26</f>
        <v>104031</v>
      </c>
      <c r="E24" s="14">
        <f>E25+E26</f>
        <v>20825</v>
      </c>
      <c r="F24" s="14">
        <f aca="true" t="shared" si="8" ref="F24:M24">F25+F26</f>
        <v>103888</v>
      </c>
      <c r="G24" s="14">
        <f t="shared" si="8"/>
        <v>157568</v>
      </c>
      <c r="H24" s="14">
        <f t="shared" si="8"/>
        <v>138661</v>
      </c>
      <c r="I24" s="14">
        <f t="shared" si="8"/>
        <v>112706</v>
      </c>
      <c r="J24" s="14">
        <f t="shared" si="8"/>
        <v>87565</v>
      </c>
      <c r="K24" s="14">
        <f t="shared" si="8"/>
        <v>93490</v>
      </c>
      <c r="L24" s="14">
        <f t="shared" si="8"/>
        <v>31488</v>
      </c>
      <c r="M24" s="14">
        <f t="shared" si="8"/>
        <v>17221</v>
      </c>
      <c r="N24" s="12">
        <f t="shared" si="7"/>
        <v>1136896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53</v>
      </c>
      <c r="B25" s="14">
        <v>74292</v>
      </c>
      <c r="C25" s="14">
        <v>57918</v>
      </c>
      <c r="D25" s="14">
        <v>53968</v>
      </c>
      <c r="E25" s="14">
        <v>11749</v>
      </c>
      <c r="F25" s="14">
        <v>53098</v>
      </c>
      <c r="G25" s="14">
        <v>85052</v>
      </c>
      <c r="H25" s="14">
        <v>77542</v>
      </c>
      <c r="I25" s="14">
        <v>54162</v>
      </c>
      <c r="J25" s="14">
        <v>47238</v>
      </c>
      <c r="K25" s="14">
        <v>43957</v>
      </c>
      <c r="L25" s="14">
        <v>15492</v>
      </c>
      <c r="M25" s="14">
        <v>7487</v>
      </c>
      <c r="N25" s="12">
        <f t="shared" si="7"/>
        <v>581955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54</v>
      </c>
      <c r="B26" s="14">
        <f>53073+28739</f>
        <v>81812</v>
      </c>
      <c r="C26" s="14">
        <f>37832+17599</f>
        <v>55431</v>
      </c>
      <c r="D26" s="14">
        <f>35826+14237</f>
        <v>50063</v>
      </c>
      <c r="E26" s="14">
        <f>6328+2748</f>
        <v>9076</v>
      </c>
      <c r="F26" s="14">
        <f>37094+13696</f>
        <v>50790</v>
      </c>
      <c r="G26" s="14">
        <f>51817+20699</f>
        <v>72516</v>
      </c>
      <c r="H26" s="14">
        <f>44999+16120</f>
        <v>61119</v>
      </c>
      <c r="I26" s="14">
        <f>39578+18966</f>
        <v>58544</v>
      </c>
      <c r="J26" s="14">
        <f>28261+12066</f>
        <v>40327</v>
      </c>
      <c r="K26" s="14">
        <f>33009+16524</f>
        <v>49533</v>
      </c>
      <c r="L26" s="14">
        <f>10555+5441</f>
        <v>15996</v>
      </c>
      <c r="M26" s="14">
        <f>6825+2909</f>
        <v>9734</v>
      </c>
      <c r="N26" s="12">
        <f t="shared" si="7"/>
        <v>554941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979299.85473106</v>
      </c>
      <c r="C36" s="61">
        <f aca="true" t="shared" si="9" ref="C36:M36">C37+C38+C39+C40</f>
        <v>667569.0668</v>
      </c>
      <c r="D36" s="61">
        <f t="shared" si="9"/>
        <v>626267.3336811501</v>
      </c>
      <c r="E36" s="61">
        <f t="shared" si="9"/>
        <v>150389.63108000002</v>
      </c>
      <c r="F36" s="61">
        <f t="shared" si="9"/>
        <v>614453.2689257</v>
      </c>
      <c r="G36" s="61">
        <f t="shared" si="9"/>
        <v>796774.334</v>
      </c>
      <c r="H36" s="61">
        <f t="shared" si="9"/>
        <v>886919.0159000001</v>
      </c>
      <c r="I36" s="61">
        <f t="shared" si="9"/>
        <v>762243.4918237999</v>
      </c>
      <c r="J36" s="61">
        <f t="shared" si="9"/>
        <v>627477.4852606</v>
      </c>
      <c r="K36" s="61">
        <f t="shared" si="9"/>
        <v>710212.69236672</v>
      </c>
      <c r="L36" s="61">
        <f t="shared" si="9"/>
        <v>356499.69162970997</v>
      </c>
      <c r="M36" s="61">
        <f t="shared" si="9"/>
        <v>198913.35622176</v>
      </c>
      <c r="N36" s="61">
        <f>N37+N38+N39+N40</f>
        <v>7377019.2224205</v>
      </c>
    </row>
    <row r="37" spans="1:14" ht="18.75" customHeight="1">
      <c r="A37" s="58" t="s">
        <v>56</v>
      </c>
      <c r="B37" s="55">
        <f>B29*B7</f>
        <v>979272.3663</v>
      </c>
      <c r="C37" s="55">
        <f>C29*C7</f>
        <v>667297.3748</v>
      </c>
      <c r="D37" s="55">
        <f>D29*D7</f>
        <v>616293.263</v>
      </c>
      <c r="E37" s="55">
        <f>E29*E7</f>
        <v>150147.415</v>
      </c>
      <c r="F37" s="55">
        <f>F29*F7</f>
        <v>614282.8864</v>
      </c>
      <c r="G37" s="55">
        <f>G29*G7</f>
        <v>796726.4085</v>
      </c>
      <c r="H37" s="55">
        <f>H29*H7</f>
        <v>886749.1655</v>
      </c>
      <c r="I37" s="55">
        <f>I29*I7</f>
        <v>762136.2252</v>
      </c>
      <c r="J37" s="55">
        <f>J29*J7</f>
        <v>627354.1630000001</v>
      </c>
      <c r="K37" s="55">
        <f>K29*K7</f>
        <v>709929.1163999999</v>
      </c>
      <c r="L37" s="55">
        <f>L29*L7</f>
        <v>356383.90129999997</v>
      </c>
      <c r="M37" s="55">
        <f>M29*M7</f>
        <v>198848.4576</v>
      </c>
      <c r="N37" s="57">
        <f>SUM(B37:M37)</f>
        <v>7365420.743</v>
      </c>
    </row>
    <row r="38" spans="1:14" ht="18.75" customHeight="1">
      <c r="A38" s="58" t="s">
        <v>57</v>
      </c>
      <c r="B38" s="55">
        <f>B30*B7</f>
        <v>-3229.59156894</v>
      </c>
      <c r="C38" s="55">
        <f>C30*C7</f>
        <v>-2206.428</v>
      </c>
      <c r="D38" s="55">
        <f>D30*D7</f>
        <v>-2034.7393188499998</v>
      </c>
      <c r="E38" s="55">
        <f>E30*E7</f>
        <v>-404.06392</v>
      </c>
      <c r="F38" s="55">
        <f>F30*F7</f>
        <v>-1991.0174743</v>
      </c>
      <c r="G38" s="55">
        <f>G30*G7</f>
        <v>-2614.2345</v>
      </c>
      <c r="H38" s="55">
        <f>H30*H7</f>
        <v>-2727.7096</v>
      </c>
      <c r="I38" s="55">
        <f>I30*I7</f>
        <v>-2439.3333762</v>
      </c>
      <c r="J38" s="55">
        <f>J30*J7</f>
        <v>-1995.2777394</v>
      </c>
      <c r="K38" s="55">
        <f>K30*K7</f>
        <v>-2318.66403328</v>
      </c>
      <c r="L38" s="55">
        <f>L30*L7</f>
        <v>-1155.36967029</v>
      </c>
      <c r="M38" s="55">
        <f>M30*M7</f>
        <v>-654.14137824</v>
      </c>
      <c r="N38" s="25">
        <f>SUM(B38:M38)</f>
        <v>-23770.570579500003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-91405.92</v>
      </c>
      <c r="C42" s="25">
        <f aca="true" t="shared" si="11" ref="C42:M42">+C43+C46+C54+C55</f>
        <v>-89317.23999999999</v>
      </c>
      <c r="D42" s="25">
        <f t="shared" si="11"/>
        <v>-63478.64</v>
      </c>
      <c r="E42" s="25">
        <f t="shared" si="11"/>
        <v>-11640.4</v>
      </c>
      <c r="F42" s="25">
        <f t="shared" si="11"/>
        <v>-53107.4</v>
      </c>
      <c r="G42" s="25">
        <f t="shared" si="11"/>
        <v>-99725.84</v>
      </c>
      <c r="H42" s="25">
        <f t="shared" si="11"/>
        <v>-119494.8</v>
      </c>
      <c r="I42" s="25">
        <f t="shared" si="11"/>
        <v>-61313.12</v>
      </c>
      <c r="J42" s="25">
        <f t="shared" si="11"/>
        <v>-77197.24</v>
      </c>
      <c r="K42" s="25">
        <f t="shared" si="11"/>
        <v>-63794.04</v>
      </c>
      <c r="L42" s="25">
        <f t="shared" si="11"/>
        <v>-41213</v>
      </c>
      <c r="M42" s="25">
        <f t="shared" si="11"/>
        <v>-26426.2</v>
      </c>
      <c r="N42" s="25">
        <f>+N43+N46+N54+N55</f>
        <v>-798113.8400000001</v>
      </c>
    </row>
    <row r="43" spans="1:14" ht="18.75" customHeight="1">
      <c r="A43" s="17" t="s">
        <v>61</v>
      </c>
      <c r="B43" s="26">
        <f>B44+B45</f>
        <v>-91196.2</v>
      </c>
      <c r="C43" s="26">
        <f>C44+C45</f>
        <v>-89197.4</v>
      </c>
      <c r="D43" s="26">
        <f>D44+D45</f>
        <v>-63380.2</v>
      </c>
      <c r="E43" s="26">
        <f>E44+E45</f>
        <v>-11597.6</v>
      </c>
      <c r="F43" s="26">
        <f aca="true" t="shared" si="12" ref="F43:M43">F44+F45</f>
        <v>-53086</v>
      </c>
      <c r="G43" s="26">
        <f t="shared" si="12"/>
        <v>-99670.2</v>
      </c>
      <c r="H43" s="26">
        <f t="shared" si="12"/>
        <v>-119494.8</v>
      </c>
      <c r="I43" s="26">
        <f t="shared" si="12"/>
        <v>-61210.4</v>
      </c>
      <c r="J43" s="26">
        <f t="shared" si="12"/>
        <v>-76991.8</v>
      </c>
      <c r="K43" s="26">
        <f t="shared" si="12"/>
        <v>-63695.6</v>
      </c>
      <c r="L43" s="26">
        <f t="shared" si="12"/>
        <v>-41127.4</v>
      </c>
      <c r="M43" s="26">
        <f t="shared" si="12"/>
        <v>-26383.4</v>
      </c>
      <c r="N43" s="25">
        <f aca="true" t="shared" si="13" ref="N43:N55">SUM(B43:M43)</f>
        <v>-797031.0000000001</v>
      </c>
    </row>
    <row r="44" spans="1:25" ht="18.75" customHeight="1">
      <c r="A44" s="13" t="s">
        <v>62</v>
      </c>
      <c r="B44" s="20">
        <f>ROUND(-B9*$D$3,2)</f>
        <v>-91196.2</v>
      </c>
      <c r="C44" s="20">
        <f>ROUND(-C9*$D$3,2)</f>
        <v>-89197.4</v>
      </c>
      <c r="D44" s="20">
        <f>ROUND(-D9*$D$3,2)</f>
        <v>-63380.2</v>
      </c>
      <c r="E44" s="20">
        <f>ROUND(-E9*$D$3,2)</f>
        <v>-11597.6</v>
      </c>
      <c r="F44" s="20">
        <f aca="true" t="shared" si="14" ref="F44:M44">ROUND(-F9*$D$3,2)</f>
        <v>-53086</v>
      </c>
      <c r="G44" s="20">
        <f t="shared" si="14"/>
        <v>-99670.2</v>
      </c>
      <c r="H44" s="20">
        <f t="shared" si="14"/>
        <v>-119494.8</v>
      </c>
      <c r="I44" s="20">
        <f t="shared" si="14"/>
        <v>-61210.4</v>
      </c>
      <c r="J44" s="20">
        <f t="shared" si="14"/>
        <v>-76991.8</v>
      </c>
      <c r="K44" s="20">
        <f t="shared" si="14"/>
        <v>-63695.6</v>
      </c>
      <c r="L44" s="20">
        <f t="shared" si="14"/>
        <v>-41127.4</v>
      </c>
      <c r="M44" s="20">
        <f t="shared" si="14"/>
        <v>-26383.4</v>
      </c>
      <c r="N44" s="47">
        <f t="shared" si="13"/>
        <v>-797031.0000000001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887893.9347310599</v>
      </c>
      <c r="C57" s="29">
        <f t="shared" si="17"/>
        <v>578251.8268</v>
      </c>
      <c r="D57" s="29">
        <f t="shared" si="17"/>
        <v>562788.6936811501</v>
      </c>
      <c r="E57" s="29">
        <f t="shared" si="17"/>
        <v>138749.23108000003</v>
      </c>
      <c r="F57" s="29">
        <f t="shared" si="17"/>
        <v>561345.8689257</v>
      </c>
      <c r="G57" s="29">
        <f t="shared" si="17"/>
        <v>697048.4940000001</v>
      </c>
      <c r="H57" s="29">
        <f t="shared" si="17"/>
        <v>767424.2159000001</v>
      </c>
      <c r="I57" s="29">
        <f t="shared" si="17"/>
        <v>700930.3718237999</v>
      </c>
      <c r="J57" s="29">
        <f t="shared" si="17"/>
        <v>550280.2452606</v>
      </c>
      <c r="K57" s="29">
        <f t="shared" si="17"/>
        <v>646418.6523667199</v>
      </c>
      <c r="L57" s="29">
        <f t="shared" si="17"/>
        <v>315286.69162970997</v>
      </c>
      <c r="M57" s="29">
        <f t="shared" si="17"/>
        <v>172487.15622176</v>
      </c>
      <c r="N57" s="29">
        <f>SUM(B57:M57)</f>
        <v>6578905.382420501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887893.93</v>
      </c>
      <c r="C60" s="36">
        <f aca="true" t="shared" si="18" ref="C60:M60">SUM(C61:C74)</f>
        <v>578251.82</v>
      </c>
      <c r="D60" s="36">
        <f t="shared" si="18"/>
        <v>562788.69</v>
      </c>
      <c r="E60" s="36">
        <f t="shared" si="18"/>
        <v>138749.24</v>
      </c>
      <c r="F60" s="36">
        <f t="shared" si="18"/>
        <v>561345.87</v>
      </c>
      <c r="G60" s="36">
        <f t="shared" si="18"/>
        <v>697048.5</v>
      </c>
      <c r="H60" s="36">
        <f t="shared" si="18"/>
        <v>767424.22</v>
      </c>
      <c r="I60" s="36">
        <f t="shared" si="18"/>
        <v>700930.38</v>
      </c>
      <c r="J60" s="36">
        <f t="shared" si="18"/>
        <v>550280.24</v>
      </c>
      <c r="K60" s="36">
        <f t="shared" si="18"/>
        <v>646418.66</v>
      </c>
      <c r="L60" s="36">
        <f t="shared" si="18"/>
        <v>315286.69</v>
      </c>
      <c r="M60" s="36">
        <f t="shared" si="18"/>
        <v>172487.16</v>
      </c>
      <c r="N60" s="29">
        <f>SUM(N61:N74)</f>
        <v>6578905.400000001</v>
      </c>
    </row>
    <row r="61" spans="1:15" ht="18.75" customHeight="1">
      <c r="A61" s="17" t="s">
        <v>76</v>
      </c>
      <c r="B61" s="36">
        <v>181517.78</v>
      </c>
      <c r="C61" s="36">
        <v>174157.78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355675.56</v>
      </c>
      <c r="O61"/>
    </row>
    <row r="62" spans="1:15" ht="18.75" customHeight="1">
      <c r="A62" s="17" t="s">
        <v>77</v>
      </c>
      <c r="B62" s="36">
        <v>706376.15</v>
      </c>
      <c r="C62" s="36">
        <v>404094.04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1110470.19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562788.69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562788.69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138749.24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138749.24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561345.87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561345.87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697048.5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697048.5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591572.27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591572.27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175851.95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175851.95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700930.38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700930.38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550280.24</v>
      </c>
      <c r="K70" s="35">
        <v>0</v>
      </c>
      <c r="L70" s="35">
        <v>0</v>
      </c>
      <c r="M70" s="35">
        <v>0</v>
      </c>
      <c r="N70" s="29">
        <f t="shared" si="19"/>
        <v>550280.24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646418.66</v>
      </c>
      <c r="L71" s="35">
        <v>0</v>
      </c>
      <c r="M71" s="62"/>
      <c r="N71" s="26">
        <f t="shared" si="19"/>
        <v>646418.66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315286.69</v>
      </c>
      <c r="M72" s="35">
        <v>0</v>
      </c>
      <c r="N72" s="29">
        <f t="shared" si="19"/>
        <v>315286.69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172487.16</v>
      </c>
      <c r="N73" s="26">
        <f t="shared" si="19"/>
        <v>172487.16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2.089187836852065</v>
      </c>
      <c r="C78" s="45">
        <v>2.0578775218411054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1.8316236022981824</v>
      </c>
      <c r="C79" s="45">
        <v>1.7276651223061004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1.68134547936477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2.3379655045472214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1.9621440854202725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1.5543934958397956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1.8307017803578503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1.7893430878475036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1.7774501314561806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2.0018934452326107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1.9144644133970217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2.27363847286434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2.226326374115909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2016-05-17T14:54:47Z</dcterms:modified>
  <cp:category/>
  <cp:version/>
  <cp:contentType/>
  <cp:contentStatus/>
</cp:coreProperties>
</file>