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<sst xmlns="http://schemas.openxmlformats.org/spreadsheetml/2006/main" count="105" uniqueCount="103">
  <si>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</si>
  <si>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</si>
  <si>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</si>
  <si>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</si>
  <si>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</si>
  <si>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</si>
  <si>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</si>
  <si>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</si>
  <si>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</si>
  <si>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</si>
  <si>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</si>
  <si>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</si>
  <si>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</si>
  <si>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</si>
  <si>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</si>
  <si>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</si>
  <si>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</si>
  <si>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</si>
  <si>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</si>
  <si>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</si>
  <si>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</si>
  <si>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</si>
  <si>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</si>
  <si>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</si>
  <si>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</si>
  <si>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</si>
  <si>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</si>
  <si>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</si>
  <si>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</si>
  <si>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</si>
  <si>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</si>
  <si>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</si>
  <si>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</si>
  <si>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</si>
  <si>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</si>
  <si>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</si>
  <si>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</si>
  <si>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</si>
  <si>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</si>
  <si>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</si>
  <si>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</si>
  <si>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</si>
  <si>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</si>
  <si>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</si>
  <si>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</si>
  <si>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</si>
  <si>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08/05/16 - VENCIMENTO 13/05/16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</si>
  <si>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</si>
  <si>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</si>
  <si>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</si>
  <si>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</si>
  <si>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</si>
  <si>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</si>
  <si>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>1.3.1. Idosos/Pessoas com Deficiência</t>
  </si>
  <si>
    <t>1.3.2. Estudante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</si>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</sst>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46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242146</v>
      </c>
      <c r="C7" s="10">
        <f>C8+C20+C24</f>
        <v>153576</v>
      </c>
      <c r="D7" s="10">
        <f>D8+D20+D24</f>
        <v>194315</v>
      </c>
      <c r="E7" s="10">
        <f>E8+E20+E24</f>
        <v>33622</v>
      </c>
      <c r="F7" s="10">
        <f aca="true" t="shared" si="0" ref="F7:M7">F8+F20+F24</f>
        <v>148073</v>
      </c>
      <c r="G7" s="10">
        <f t="shared" si="0"/>
        <v>220813</v>
      </c>
      <c r="H7" s="10">
        <f t="shared" si="0"/>
        <v>202128</v>
      </c>
      <c r="I7" s="10">
        <f t="shared" si="0"/>
        <v>217061</v>
      </c>
      <c r="J7" s="10">
        <f t="shared" si="0"/>
        <v>155530</v>
      </c>
      <c r="K7" s="10">
        <f t="shared" si="0"/>
        <v>204558</v>
      </c>
      <c r="L7" s="10">
        <f t="shared" si="0"/>
        <v>64625</v>
      </c>
      <c r="M7" s="10">
        <f t="shared" si="0"/>
        <v>32544</v>
      </c>
      <c r="N7" s="10">
        <f>+N8+N20+N24</f>
        <v>1868991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113669</v>
      </c>
      <c r="C8" s="12">
        <f>+C9+C12+C16</f>
        <v>76458</v>
      </c>
      <c r="D8" s="12">
        <f>+D9+D12+D16</f>
        <v>99862</v>
      </c>
      <c r="E8" s="12">
        <f>+E9+E12+E16</f>
        <v>16298</v>
      </c>
      <c r="F8" s="12">
        <f aca="true" t="shared" si="1" ref="F8:M8">+F9+F12+F16</f>
        <v>74688</v>
      </c>
      <c r="G8" s="12">
        <f t="shared" si="1"/>
        <v>114657</v>
      </c>
      <c r="H8" s="12">
        <f t="shared" si="1"/>
        <v>106085</v>
      </c>
      <c r="I8" s="12">
        <f t="shared" si="1"/>
        <v>108236</v>
      </c>
      <c r="J8" s="12">
        <f t="shared" si="1"/>
        <v>80938</v>
      </c>
      <c r="K8" s="12">
        <f t="shared" si="1"/>
        <v>102284</v>
      </c>
      <c r="L8" s="12">
        <f t="shared" si="1"/>
        <v>35343</v>
      </c>
      <c r="M8" s="12">
        <f t="shared" si="1"/>
        <v>18896</v>
      </c>
      <c r="N8" s="12">
        <f>SUM(B8:M8)</f>
        <v>947414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19355</v>
      </c>
      <c r="C9" s="14">
        <v>15917</v>
      </c>
      <c r="D9" s="14">
        <v>15513</v>
      </c>
      <c r="E9" s="14">
        <v>2311</v>
      </c>
      <c r="F9" s="14">
        <v>11780</v>
      </c>
      <c r="G9" s="14">
        <v>20096</v>
      </c>
      <c r="H9" s="14">
        <v>22226</v>
      </c>
      <c r="I9" s="14">
        <v>13120</v>
      </c>
      <c r="J9" s="14">
        <v>15686</v>
      </c>
      <c r="K9" s="14">
        <v>14520</v>
      </c>
      <c r="L9" s="14">
        <v>6516</v>
      </c>
      <c r="M9" s="14">
        <v>3586</v>
      </c>
      <c r="N9" s="12">
        <f aca="true" t="shared" si="2" ref="N9:N19">SUM(B9:M9)</f>
        <v>160626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19355</v>
      </c>
      <c r="C10" s="14">
        <f>+C9-C11</f>
        <v>15917</v>
      </c>
      <c r="D10" s="14">
        <f>+D9-D11</f>
        <v>15513</v>
      </c>
      <c r="E10" s="14">
        <f>+E9-E11</f>
        <v>2311</v>
      </c>
      <c r="F10" s="14">
        <f aca="true" t="shared" si="3" ref="F10:M10">+F9-F11</f>
        <v>11780</v>
      </c>
      <c r="G10" s="14">
        <f t="shared" si="3"/>
        <v>20096</v>
      </c>
      <c r="H10" s="14">
        <f t="shared" si="3"/>
        <v>22226</v>
      </c>
      <c r="I10" s="14">
        <f t="shared" si="3"/>
        <v>13120</v>
      </c>
      <c r="J10" s="14">
        <f t="shared" si="3"/>
        <v>15686</v>
      </c>
      <c r="K10" s="14">
        <f t="shared" si="3"/>
        <v>14520</v>
      </c>
      <c r="L10" s="14">
        <f t="shared" si="3"/>
        <v>6516</v>
      </c>
      <c r="M10" s="14">
        <f t="shared" si="3"/>
        <v>3586</v>
      </c>
      <c r="N10" s="12">
        <f t="shared" si="2"/>
        <v>160626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82886</v>
      </c>
      <c r="C12" s="14">
        <f>C13+C14+C15</f>
        <v>54156</v>
      </c>
      <c r="D12" s="14">
        <f>D13+D14+D15</f>
        <v>75662</v>
      </c>
      <c r="E12" s="14">
        <f>E13+E14+E15</f>
        <v>12490</v>
      </c>
      <c r="F12" s="14">
        <f aca="true" t="shared" si="4" ref="F12:M12">F13+F14+F15</f>
        <v>55725</v>
      </c>
      <c r="G12" s="14">
        <f t="shared" si="4"/>
        <v>84034</v>
      </c>
      <c r="H12" s="14">
        <f t="shared" si="4"/>
        <v>74769</v>
      </c>
      <c r="I12" s="14">
        <f t="shared" si="4"/>
        <v>83826</v>
      </c>
      <c r="J12" s="14">
        <f t="shared" si="4"/>
        <v>57644</v>
      </c>
      <c r="K12" s="14">
        <f t="shared" si="4"/>
        <v>76319</v>
      </c>
      <c r="L12" s="14">
        <f t="shared" si="4"/>
        <v>25864</v>
      </c>
      <c r="M12" s="14">
        <f t="shared" si="4"/>
        <v>14018</v>
      </c>
      <c r="N12" s="12">
        <f t="shared" si="2"/>
        <v>697393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39981</v>
      </c>
      <c r="C13" s="14">
        <v>27473</v>
      </c>
      <c r="D13" s="14">
        <v>36512</v>
      </c>
      <c r="E13" s="14">
        <v>6014</v>
      </c>
      <c r="F13" s="14">
        <v>28499</v>
      </c>
      <c r="G13" s="14">
        <v>43267</v>
      </c>
      <c r="H13" s="14">
        <v>39726</v>
      </c>
      <c r="I13" s="14">
        <v>42018</v>
      </c>
      <c r="J13" s="14">
        <v>27362</v>
      </c>
      <c r="K13" s="14">
        <v>35764</v>
      </c>
      <c r="L13" s="14">
        <v>11741</v>
      </c>
      <c r="M13" s="14">
        <v>6195</v>
      </c>
      <c r="N13" s="12">
        <f t="shared" si="2"/>
        <v>344552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41547</v>
      </c>
      <c r="C14" s="14">
        <v>25390</v>
      </c>
      <c r="D14" s="14">
        <v>38011</v>
      </c>
      <c r="E14" s="14">
        <v>6197</v>
      </c>
      <c r="F14" s="14">
        <v>26192</v>
      </c>
      <c r="G14" s="14">
        <v>38782</v>
      </c>
      <c r="H14" s="14">
        <v>33657</v>
      </c>
      <c r="I14" s="14">
        <v>40810</v>
      </c>
      <c r="J14" s="14">
        <v>29275</v>
      </c>
      <c r="K14" s="14">
        <v>39521</v>
      </c>
      <c r="L14" s="14">
        <v>13669</v>
      </c>
      <c r="M14" s="14">
        <v>7620</v>
      </c>
      <c r="N14" s="12">
        <f t="shared" si="2"/>
        <v>340671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1358</v>
      </c>
      <c r="C15" s="14">
        <v>1293</v>
      </c>
      <c r="D15" s="14">
        <v>1139</v>
      </c>
      <c r="E15" s="14">
        <v>279</v>
      </c>
      <c r="F15" s="14">
        <v>1034</v>
      </c>
      <c r="G15" s="14">
        <v>1985</v>
      </c>
      <c r="H15" s="14">
        <v>1386</v>
      </c>
      <c r="I15" s="14">
        <v>998</v>
      </c>
      <c r="J15" s="14">
        <v>1007</v>
      </c>
      <c r="K15" s="14">
        <v>1034</v>
      </c>
      <c r="L15" s="14">
        <v>454</v>
      </c>
      <c r="M15" s="14">
        <v>203</v>
      </c>
      <c r="N15" s="12">
        <f t="shared" si="2"/>
        <v>12170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11428</v>
      </c>
      <c r="C16" s="14">
        <f>C17+C18+C19</f>
        <v>6385</v>
      </c>
      <c r="D16" s="14">
        <f>D17+D18+D19</f>
        <v>8687</v>
      </c>
      <c r="E16" s="14">
        <f>E17+E18+E19</f>
        <v>1497</v>
      </c>
      <c r="F16" s="14">
        <f aca="true" t="shared" si="5" ref="F16:M16">F17+F18+F19</f>
        <v>7183</v>
      </c>
      <c r="G16" s="14">
        <f t="shared" si="5"/>
        <v>10527</v>
      </c>
      <c r="H16" s="14">
        <f t="shared" si="5"/>
        <v>9090</v>
      </c>
      <c r="I16" s="14">
        <f t="shared" si="5"/>
        <v>11290</v>
      </c>
      <c r="J16" s="14">
        <f t="shared" si="5"/>
        <v>7608</v>
      </c>
      <c r="K16" s="14">
        <f t="shared" si="5"/>
        <v>11445</v>
      </c>
      <c r="L16" s="14">
        <f t="shared" si="5"/>
        <v>2963</v>
      </c>
      <c r="M16" s="14">
        <f t="shared" si="5"/>
        <v>1292</v>
      </c>
      <c r="N16" s="12">
        <f t="shared" si="2"/>
        <v>89395</v>
      </c>
    </row>
    <row r="17" spans="1:25" ht="18.75" customHeight="1">
      <c r="A17" s="15" t="s">
        <v>16</v>
      </c>
      <c r="B17" s="14">
        <v>7737</v>
      </c>
      <c r="C17" s="14">
        <v>4497</v>
      </c>
      <c r="D17" s="14">
        <v>5465</v>
      </c>
      <c r="E17" s="14">
        <v>998</v>
      </c>
      <c r="F17" s="14">
        <v>4772</v>
      </c>
      <c r="G17" s="14">
        <v>7028</v>
      </c>
      <c r="H17" s="14">
        <v>6274</v>
      </c>
      <c r="I17" s="14">
        <v>7422</v>
      </c>
      <c r="J17" s="14">
        <v>4904</v>
      </c>
      <c r="K17" s="14">
        <v>7201</v>
      </c>
      <c r="L17" s="14">
        <v>1810</v>
      </c>
      <c r="M17" s="14">
        <v>747</v>
      </c>
      <c r="N17" s="12">
        <f t="shared" si="2"/>
        <v>58855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3262</v>
      </c>
      <c r="C18" s="14">
        <v>1510</v>
      </c>
      <c r="D18" s="14">
        <v>2917</v>
      </c>
      <c r="E18" s="14">
        <v>420</v>
      </c>
      <c r="F18" s="14">
        <v>2029</v>
      </c>
      <c r="G18" s="14">
        <v>2883</v>
      </c>
      <c r="H18" s="14">
        <v>2402</v>
      </c>
      <c r="I18" s="14">
        <v>3609</v>
      </c>
      <c r="J18" s="14">
        <v>2433</v>
      </c>
      <c r="K18" s="14">
        <v>3962</v>
      </c>
      <c r="L18" s="14">
        <v>1058</v>
      </c>
      <c r="M18" s="14">
        <v>505</v>
      </c>
      <c r="N18" s="12">
        <f t="shared" si="2"/>
        <v>26990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429</v>
      </c>
      <c r="C19" s="14">
        <v>378</v>
      </c>
      <c r="D19" s="14">
        <v>305</v>
      </c>
      <c r="E19" s="14">
        <v>79</v>
      </c>
      <c r="F19" s="14">
        <v>382</v>
      </c>
      <c r="G19" s="14">
        <v>616</v>
      </c>
      <c r="H19" s="14">
        <v>414</v>
      </c>
      <c r="I19" s="14">
        <v>259</v>
      </c>
      <c r="J19" s="14">
        <v>271</v>
      </c>
      <c r="K19" s="14">
        <v>282</v>
      </c>
      <c r="L19" s="14">
        <v>95</v>
      </c>
      <c r="M19" s="14">
        <v>40</v>
      </c>
      <c r="N19" s="12">
        <f t="shared" si="2"/>
        <v>3550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59624</v>
      </c>
      <c r="C20" s="18">
        <f>C21+C22+C23</f>
        <v>33270</v>
      </c>
      <c r="D20" s="18">
        <f>D21+D22+D23</f>
        <v>43214</v>
      </c>
      <c r="E20" s="18">
        <f>E21+E22+E23</f>
        <v>7293</v>
      </c>
      <c r="F20" s="18">
        <f aca="true" t="shared" si="6" ref="F20:M20">F21+F22+F23</f>
        <v>29734</v>
      </c>
      <c r="G20" s="18">
        <f t="shared" si="6"/>
        <v>43098</v>
      </c>
      <c r="H20" s="18">
        <f t="shared" si="6"/>
        <v>42495</v>
      </c>
      <c r="I20" s="18">
        <f t="shared" si="6"/>
        <v>56990</v>
      </c>
      <c r="J20" s="18">
        <f t="shared" si="6"/>
        <v>34634</v>
      </c>
      <c r="K20" s="18">
        <f t="shared" si="6"/>
        <v>58721</v>
      </c>
      <c r="L20" s="18">
        <f t="shared" si="6"/>
        <v>17055</v>
      </c>
      <c r="M20" s="18">
        <f t="shared" si="6"/>
        <v>8366</v>
      </c>
      <c r="N20" s="12">
        <f aca="true" t="shared" si="7" ref="N20:N26">SUM(B20:M20)</f>
        <v>434494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32981</v>
      </c>
      <c r="C21" s="14">
        <v>20026</v>
      </c>
      <c r="D21" s="14">
        <v>23717</v>
      </c>
      <c r="E21" s="14">
        <v>4149</v>
      </c>
      <c r="F21" s="14">
        <v>16029</v>
      </c>
      <c r="G21" s="14">
        <v>23062</v>
      </c>
      <c r="H21" s="14">
        <v>24529</v>
      </c>
      <c r="I21" s="14">
        <v>32123</v>
      </c>
      <c r="J21" s="14">
        <v>18982</v>
      </c>
      <c r="K21" s="14">
        <v>31091</v>
      </c>
      <c r="L21" s="14">
        <v>9457</v>
      </c>
      <c r="M21" s="14">
        <v>4455</v>
      </c>
      <c r="N21" s="12">
        <f t="shared" si="7"/>
        <v>240601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25927</v>
      </c>
      <c r="C22" s="14">
        <v>12715</v>
      </c>
      <c r="D22" s="14">
        <v>19061</v>
      </c>
      <c r="E22" s="14">
        <v>3011</v>
      </c>
      <c r="F22" s="14">
        <v>13272</v>
      </c>
      <c r="G22" s="14">
        <v>19209</v>
      </c>
      <c r="H22" s="14">
        <v>17424</v>
      </c>
      <c r="I22" s="14">
        <v>24389</v>
      </c>
      <c r="J22" s="14">
        <v>15205</v>
      </c>
      <c r="K22" s="14">
        <v>26987</v>
      </c>
      <c r="L22" s="14">
        <v>7398</v>
      </c>
      <c r="M22" s="14">
        <v>3827</v>
      </c>
      <c r="N22" s="12">
        <f t="shared" si="7"/>
        <v>188425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716</v>
      </c>
      <c r="C23" s="14">
        <v>529</v>
      </c>
      <c r="D23" s="14">
        <v>436</v>
      </c>
      <c r="E23" s="14">
        <v>133</v>
      </c>
      <c r="F23" s="14">
        <v>433</v>
      </c>
      <c r="G23" s="14">
        <v>827</v>
      </c>
      <c r="H23" s="14">
        <v>542</v>
      </c>
      <c r="I23" s="14">
        <v>478</v>
      </c>
      <c r="J23" s="14">
        <v>447</v>
      </c>
      <c r="K23" s="14">
        <v>643</v>
      </c>
      <c r="L23" s="14">
        <v>200</v>
      </c>
      <c r="M23" s="14">
        <v>84</v>
      </c>
      <c r="N23" s="12">
        <f t="shared" si="7"/>
        <v>5468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68853</v>
      </c>
      <c r="C24" s="14">
        <f>C25+C26</f>
        <v>43848</v>
      </c>
      <c r="D24" s="14">
        <f>D25+D26</f>
        <v>51239</v>
      </c>
      <c r="E24" s="14">
        <f>E25+E26</f>
        <v>10031</v>
      </c>
      <c r="F24" s="14">
        <f aca="true" t="shared" si="8" ref="F24:M24">F25+F26</f>
        <v>43651</v>
      </c>
      <c r="G24" s="14">
        <f t="shared" si="8"/>
        <v>63058</v>
      </c>
      <c r="H24" s="14">
        <f t="shared" si="8"/>
        <v>53548</v>
      </c>
      <c r="I24" s="14">
        <f t="shared" si="8"/>
        <v>51835</v>
      </c>
      <c r="J24" s="14">
        <f t="shared" si="8"/>
        <v>39958</v>
      </c>
      <c r="K24" s="14">
        <f t="shared" si="8"/>
        <v>43553</v>
      </c>
      <c r="L24" s="14">
        <f t="shared" si="8"/>
        <v>12227</v>
      </c>
      <c r="M24" s="14">
        <f t="shared" si="8"/>
        <v>5282</v>
      </c>
      <c r="N24" s="12">
        <f t="shared" si="7"/>
        <v>487083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53</v>
      </c>
      <c r="B25" s="14">
        <v>37799</v>
      </c>
      <c r="C25" s="14">
        <v>25665</v>
      </c>
      <c r="D25" s="14">
        <v>30840</v>
      </c>
      <c r="E25" s="14">
        <v>6360</v>
      </c>
      <c r="F25" s="14">
        <v>26486</v>
      </c>
      <c r="G25" s="14">
        <v>39520</v>
      </c>
      <c r="H25" s="14">
        <v>34396</v>
      </c>
      <c r="I25" s="14">
        <v>29066</v>
      </c>
      <c r="J25" s="14">
        <v>24730</v>
      </c>
      <c r="K25" s="14">
        <v>23892</v>
      </c>
      <c r="L25" s="14">
        <v>6981</v>
      </c>
      <c r="M25" s="14">
        <v>2827</v>
      </c>
      <c r="N25" s="12">
        <f t="shared" si="7"/>
        <v>288562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54</v>
      </c>
      <c r="B26" s="14">
        <f>19849+11205</f>
        <v>31054</v>
      </c>
      <c r="C26" s="14">
        <f>12203+5980</f>
        <v>18183</v>
      </c>
      <c r="D26" s="14">
        <f>13950+6449</f>
        <v>20399</v>
      </c>
      <c r="E26" s="14">
        <f>2455+1216</f>
        <v>3671</v>
      </c>
      <c r="F26" s="14">
        <f>12800+4365</f>
        <v>17165</v>
      </c>
      <c r="G26" s="14">
        <f>17643+5895</f>
        <v>23538</v>
      </c>
      <c r="H26" s="14">
        <f>14833+4319</f>
        <v>19152</v>
      </c>
      <c r="I26" s="14">
        <f>15125+7644</f>
        <v>22769</v>
      </c>
      <c r="J26" s="14">
        <f>10496+4732</f>
        <v>15228</v>
      </c>
      <c r="K26" s="14">
        <f>12723+6938</f>
        <v>19661</v>
      </c>
      <c r="L26" s="14">
        <f>3529+1717</f>
        <v>5246</v>
      </c>
      <c r="M26" s="14">
        <f>1716+739</f>
        <v>2455</v>
      </c>
      <c r="N26" s="12">
        <f t="shared" si="7"/>
        <v>198521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49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50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25" ht="18.75" customHeight="1">
      <c r="A33" s="53" t="s">
        <v>51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52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456579.9287171601</v>
      </c>
      <c r="C36" s="61">
        <f aca="true" t="shared" si="9" ref="C36:M36">C37+C38+C39+C40</f>
        <v>280235.6736</v>
      </c>
      <c r="D36" s="61">
        <f t="shared" si="9"/>
        <v>337573.88646575</v>
      </c>
      <c r="E36" s="61">
        <f t="shared" si="9"/>
        <v>78915.55244479999</v>
      </c>
      <c r="F36" s="61">
        <f t="shared" si="9"/>
        <v>291679.95606965007</v>
      </c>
      <c r="G36" s="61">
        <f t="shared" si="9"/>
        <v>344745.65959999996</v>
      </c>
      <c r="H36" s="61">
        <f t="shared" si="9"/>
        <v>369739.66719999997</v>
      </c>
      <c r="I36" s="61">
        <f t="shared" si="9"/>
        <v>387072.72281979996</v>
      </c>
      <c r="J36" s="61">
        <f t="shared" si="9"/>
        <v>312421.837679</v>
      </c>
      <c r="K36" s="61">
        <f t="shared" si="9"/>
        <v>392786.34800607996</v>
      </c>
      <c r="L36" s="61">
        <f t="shared" si="9"/>
        <v>147681.12866375002</v>
      </c>
      <c r="M36" s="61">
        <f t="shared" si="9"/>
        <v>72910.69745663999</v>
      </c>
      <c r="N36" s="61">
        <f>N37+N38+N39+N40</f>
        <v>3472343.0587226306</v>
      </c>
    </row>
    <row r="37" spans="1:14" ht="18.75" customHeight="1">
      <c r="A37" s="58" t="s">
        <v>56</v>
      </c>
      <c r="B37" s="55">
        <f>B29*B7</f>
        <v>454822.83180000004</v>
      </c>
      <c r="C37" s="55">
        <f>C29*C7</f>
        <v>278679.0096</v>
      </c>
      <c r="D37" s="55">
        <f>D29*D7</f>
        <v>326643.515</v>
      </c>
      <c r="E37" s="55">
        <f>E29*E7</f>
        <v>78480.4724</v>
      </c>
      <c r="F37" s="55">
        <f>F29*F7</f>
        <v>290459.9968</v>
      </c>
      <c r="G37" s="55">
        <f>G29*G7</f>
        <v>343209.6459</v>
      </c>
      <c r="H37" s="55">
        <f>H29*H7</f>
        <v>367974.024</v>
      </c>
      <c r="I37" s="55">
        <f>I29*I7</f>
        <v>385760.80919999996</v>
      </c>
      <c r="J37" s="55">
        <f>J29*J7</f>
        <v>311293.295</v>
      </c>
      <c r="K37" s="55">
        <f>K29*K7</f>
        <v>391462.6446</v>
      </c>
      <c r="L37" s="55">
        <f>L29*L7</f>
        <v>146886.1625</v>
      </c>
      <c r="M37" s="55">
        <f>M29*M7</f>
        <v>72429.9264</v>
      </c>
      <c r="N37" s="57">
        <f>SUM(B37:M37)</f>
        <v>3448102.3332</v>
      </c>
    </row>
    <row r="38" spans="1:14" ht="18.75" customHeight="1">
      <c r="A38" s="58" t="s">
        <v>57</v>
      </c>
      <c r="B38" s="55">
        <f>B30*B7</f>
        <v>-1499.98308284</v>
      </c>
      <c r="C38" s="55">
        <f>C30*C7</f>
        <v>-921.456</v>
      </c>
      <c r="D38" s="55">
        <f>D30*D7</f>
        <v>-1078.43853425</v>
      </c>
      <c r="E38" s="55">
        <f>E30*E7</f>
        <v>-211.1999552</v>
      </c>
      <c r="F38" s="55">
        <f>F30*F7</f>
        <v>-941.4407303500001</v>
      </c>
      <c r="G38" s="55">
        <f>G30*G7</f>
        <v>-1126.1463</v>
      </c>
      <c r="H38" s="55">
        <f>H30*H7</f>
        <v>-1131.9168</v>
      </c>
      <c r="I38" s="55">
        <f>I30*I7</f>
        <v>-1234.6863802</v>
      </c>
      <c r="J38" s="55">
        <f>J30*J7</f>
        <v>-990.057321</v>
      </c>
      <c r="K38" s="55">
        <f>K30*K7</f>
        <v>-1278.5365939199999</v>
      </c>
      <c r="L38" s="55">
        <f>L30*L7</f>
        <v>-476.19383625</v>
      </c>
      <c r="M38" s="55">
        <f>M30*M7</f>
        <v>-238.26894336</v>
      </c>
      <c r="N38" s="25">
        <f>SUM(B38:M38)</f>
        <v>-11128.32447737</v>
      </c>
    </row>
    <row r="39" spans="1:14" ht="18.75" customHeight="1">
      <c r="A39" s="58" t="s">
        <v>58</v>
      </c>
      <c r="B39" s="55">
        <f aca="true" t="shared" si="10" ref="B39:M39">B32</f>
        <v>3257.0800000000004</v>
      </c>
      <c r="C39" s="55">
        <f t="shared" si="10"/>
        <v>2478.1200000000003</v>
      </c>
      <c r="D39" s="55">
        <f t="shared" si="10"/>
        <v>2161.4</v>
      </c>
      <c r="E39" s="55">
        <f t="shared" si="10"/>
        <v>646.2800000000001</v>
      </c>
      <c r="F39" s="55">
        <f t="shared" si="10"/>
        <v>2161.4</v>
      </c>
      <c r="G39" s="55">
        <f t="shared" si="10"/>
        <v>2662.1600000000003</v>
      </c>
      <c r="H39" s="55">
        <f t="shared" si="10"/>
        <v>2897.56</v>
      </c>
      <c r="I39" s="55">
        <f t="shared" si="10"/>
        <v>2546.6000000000004</v>
      </c>
      <c r="J39" s="55">
        <f t="shared" si="10"/>
        <v>2118.6</v>
      </c>
      <c r="K39" s="55">
        <f t="shared" si="10"/>
        <v>2602.2400000000002</v>
      </c>
      <c r="L39" s="55">
        <f t="shared" si="10"/>
        <v>1271.16</v>
      </c>
      <c r="M39" s="55">
        <f t="shared" si="10"/>
        <v>719.0400000000001</v>
      </c>
      <c r="N39" s="57">
        <f>SUM(B39:M39)</f>
        <v>25521.64</v>
      </c>
    </row>
    <row r="40" spans="1:25" ht="18.75" customHeight="1">
      <c r="A40" s="2" t="s">
        <v>59</v>
      </c>
      <c r="B40" s="55">
        <v>0</v>
      </c>
      <c r="C40" s="55">
        <v>0</v>
      </c>
      <c r="D40" s="55">
        <v>9847.41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9847.41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-73758.72</v>
      </c>
      <c r="C42" s="25">
        <f aca="true" t="shared" si="11" ref="C42:M42">+C43+C46+C54+C55</f>
        <v>-60604.439999999995</v>
      </c>
      <c r="D42" s="25">
        <f t="shared" si="11"/>
        <v>-59047.840000000004</v>
      </c>
      <c r="E42" s="25">
        <f t="shared" si="11"/>
        <v>-8824.599999999999</v>
      </c>
      <c r="F42" s="25">
        <f t="shared" si="11"/>
        <v>-44785.4</v>
      </c>
      <c r="G42" s="25">
        <f t="shared" si="11"/>
        <v>-76420.44</v>
      </c>
      <c r="H42" s="25">
        <f t="shared" si="11"/>
        <v>-84458.8</v>
      </c>
      <c r="I42" s="25">
        <f t="shared" si="11"/>
        <v>-49958.72</v>
      </c>
      <c r="J42" s="25">
        <f t="shared" si="11"/>
        <v>-59812.240000000005</v>
      </c>
      <c r="K42" s="25">
        <f t="shared" si="11"/>
        <v>-55274.44</v>
      </c>
      <c r="L42" s="25">
        <f t="shared" si="11"/>
        <v>-24846.399999999998</v>
      </c>
      <c r="M42" s="25">
        <f t="shared" si="11"/>
        <v>-13669.599999999999</v>
      </c>
      <c r="N42" s="25">
        <f>+N43+N46+N54+N55</f>
        <v>-611461.64</v>
      </c>
    </row>
    <row r="43" spans="1:14" ht="18.75" customHeight="1">
      <c r="A43" s="17" t="s">
        <v>61</v>
      </c>
      <c r="B43" s="26">
        <f>B44+B45</f>
        <v>-73549</v>
      </c>
      <c r="C43" s="26">
        <f>C44+C45</f>
        <v>-60484.6</v>
      </c>
      <c r="D43" s="26">
        <f>D44+D45</f>
        <v>-58949.4</v>
      </c>
      <c r="E43" s="26">
        <f>E44+E45</f>
        <v>-8781.8</v>
      </c>
      <c r="F43" s="26">
        <f aca="true" t="shared" si="12" ref="F43:M43">F44+F45</f>
        <v>-44764</v>
      </c>
      <c r="G43" s="26">
        <f t="shared" si="12"/>
        <v>-76364.8</v>
      </c>
      <c r="H43" s="26">
        <f t="shared" si="12"/>
        <v>-84458.8</v>
      </c>
      <c r="I43" s="26">
        <f t="shared" si="12"/>
        <v>-49856</v>
      </c>
      <c r="J43" s="26">
        <f t="shared" si="12"/>
        <v>-59606.8</v>
      </c>
      <c r="K43" s="26">
        <f t="shared" si="12"/>
        <v>-55176</v>
      </c>
      <c r="L43" s="26">
        <f t="shared" si="12"/>
        <v>-24760.8</v>
      </c>
      <c r="M43" s="26">
        <f t="shared" si="12"/>
        <v>-13626.8</v>
      </c>
      <c r="N43" s="25">
        <f aca="true" t="shared" si="13" ref="N43:N55">SUM(B43:M43)</f>
        <v>-610378.8</v>
      </c>
    </row>
    <row r="44" spans="1:25" ht="18.75" customHeight="1">
      <c r="A44" s="13" t="s">
        <v>62</v>
      </c>
      <c r="B44" s="20">
        <f>ROUND(-B9*$D$3,2)</f>
        <v>-73549</v>
      </c>
      <c r="C44" s="20">
        <f>ROUND(-C9*$D$3,2)</f>
        <v>-60484.6</v>
      </c>
      <c r="D44" s="20">
        <f>ROUND(-D9*$D$3,2)</f>
        <v>-58949.4</v>
      </c>
      <c r="E44" s="20">
        <f>ROUND(-E9*$D$3,2)</f>
        <v>-8781.8</v>
      </c>
      <c r="F44" s="20">
        <f aca="true" t="shared" si="14" ref="F44:M44">ROUND(-F9*$D$3,2)</f>
        <v>-44764</v>
      </c>
      <c r="G44" s="20">
        <f t="shared" si="14"/>
        <v>-76364.8</v>
      </c>
      <c r="H44" s="20">
        <f t="shared" si="14"/>
        <v>-84458.8</v>
      </c>
      <c r="I44" s="20">
        <f t="shared" si="14"/>
        <v>-49856</v>
      </c>
      <c r="J44" s="20">
        <f t="shared" si="14"/>
        <v>-59606.8</v>
      </c>
      <c r="K44" s="20">
        <f t="shared" si="14"/>
        <v>-55176</v>
      </c>
      <c r="L44" s="20">
        <f t="shared" si="14"/>
        <v>-24760.8</v>
      </c>
      <c r="M44" s="20">
        <f t="shared" si="14"/>
        <v>-13626.8</v>
      </c>
      <c r="N44" s="47">
        <f t="shared" si="13"/>
        <v>-610378.8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5" ref="F45:M45">ROUND(F11*$D$3,2)</f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64</v>
      </c>
      <c r="B46" s="26">
        <f>SUM(B47:B53)</f>
        <v>-209.72</v>
      </c>
      <c r="C46" s="26">
        <f aca="true" t="shared" si="16" ref="C46:M46">SUM(C47:C53)</f>
        <v>-119.84</v>
      </c>
      <c r="D46" s="26">
        <f t="shared" si="16"/>
        <v>-98.44</v>
      </c>
      <c r="E46" s="26">
        <f t="shared" si="16"/>
        <v>-42.8</v>
      </c>
      <c r="F46" s="26">
        <f t="shared" si="16"/>
        <v>-21.4</v>
      </c>
      <c r="G46" s="26">
        <f t="shared" si="16"/>
        <v>-55.64</v>
      </c>
      <c r="H46" s="26">
        <f t="shared" si="16"/>
        <v>0</v>
      </c>
      <c r="I46" s="26">
        <f t="shared" si="16"/>
        <v>-102.72</v>
      </c>
      <c r="J46" s="26">
        <f t="shared" si="16"/>
        <v>-205.44</v>
      </c>
      <c r="K46" s="26">
        <f t="shared" si="16"/>
        <v>-98.44</v>
      </c>
      <c r="L46" s="26">
        <f t="shared" si="16"/>
        <v>-85.6</v>
      </c>
      <c r="M46" s="26">
        <f t="shared" si="16"/>
        <v>-42.8</v>
      </c>
      <c r="N46" s="26">
        <f>SUM(N47:N53)</f>
        <v>-1082.84</v>
      </c>
    </row>
    <row r="47" spans="1:25" ht="18.75" customHeight="1">
      <c r="A47" s="13" t="s">
        <v>65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3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66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3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3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3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3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3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3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3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3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74</v>
      </c>
      <c r="B57" s="29">
        <f aca="true" t="shared" si="17" ref="B57:M57">+B36+B42</f>
        <v>382821.20871716004</v>
      </c>
      <c r="C57" s="29">
        <f t="shared" si="17"/>
        <v>219631.23359999998</v>
      </c>
      <c r="D57" s="29">
        <f t="shared" si="17"/>
        <v>278526.04646574997</v>
      </c>
      <c r="E57" s="29">
        <f t="shared" si="17"/>
        <v>70090.9524448</v>
      </c>
      <c r="F57" s="29">
        <f t="shared" si="17"/>
        <v>246894.55606965008</v>
      </c>
      <c r="G57" s="29">
        <f t="shared" si="17"/>
        <v>268325.21959999995</v>
      </c>
      <c r="H57" s="29">
        <f t="shared" si="17"/>
        <v>285280.8672</v>
      </c>
      <c r="I57" s="29">
        <f t="shared" si="17"/>
        <v>337114.00281979993</v>
      </c>
      <c r="J57" s="29">
        <f t="shared" si="17"/>
        <v>252609.597679</v>
      </c>
      <c r="K57" s="29">
        <f t="shared" si="17"/>
        <v>337511.90800607996</v>
      </c>
      <c r="L57" s="29">
        <f t="shared" si="17"/>
        <v>122834.72866375002</v>
      </c>
      <c r="M57" s="29">
        <f t="shared" si="17"/>
        <v>59241.09745663999</v>
      </c>
      <c r="N57" s="29">
        <f>SUM(B57:M57)</f>
        <v>2860881.41872263</v>
      </c>
      <c r="O57"/>
      <c r="P57" s="73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75</v>
      </c>
      <c r="B60" s="36">
        <f>SUM(B61:B74)</f>
        <v>382821.21</v>
      </c>
      <c r="C60" s="36">
        <f aca="true" t="shared" si="18" ref="C60:M60">SUM(C61:C74)</f>
        <v>219631.23</v>
      </c>
      <c r="D60" s="36">
        <f t="shared" si="18"/>
        <v>278526.05</v>
      </c>
      <c r="E60" s="36">
        <f t="shared" si="18"/>
        <v>70090.95</v>
      </c>
      <c r="F60" s="36">
        <f t="shared" si="18"/>
        <v>246894.56</v>
      </c>
      <c r="G60" s="36">
        <f t="shared" si="18"/>
        <v>268325.22</v>
      </c>
      <c r="H60" s="36">
        <f t="shared" si="18"/>
        <v>285280.86</v>
      </c>
      <c r="I60" s="36">
        <f t="shared" si="18"/>
        <v>337114</v>
      </c>
      <c r="J60" s="36">
        <f t="shared" si="18"/>
        <v>252609.6</v>
      </c>
      <c r="K60" s="36">
        <f t="shared" si="18"/>
        <v>337511.9</v>
      </c>
      <c r="L60" s="36">
        <f t="shared" si="18"/>
        <v>122834.73</v>
      </c>
      <c r="M60" s="36">
        <f t="shared" si="18"/>
        <v>59241.1</v>
      </c>
      <c r="N60" s="29">
        <f>SUM(N61:N74)</f>
        <v>2860881.41</v>
      </c>
    </row>
    <row r="61" spans="1:15" ht="18.75" customHeight="1">
      <c r="A61" s="17" t="s">
        <v>76</v>
      </c>
      <c r="B61" s="36">
        <v>72666.13</v>
      </c>
      <c r="C61" s="36">
        <v>63752.78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136418.91</v>
      </c>
      <c r="O61"/>
    </row>
    <row r="62" spans="1:15" ht="18.75" customHeight="1">
      <c r="A62" s="17" t="s">
        <v>77</v>
      </c>
      <c r="B62" s="36">
        <v>310155.08</v>
      </c>
      <c r="C62" s="36">
        <v>155878.45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19" ref="N62:N73">SUM(B62:M62)</f>
        <v>466033.53</v>
      </c>
      <c r="O62"/>
    </row>
    <row r="63" spans="1:16" ht="18.75" customHeight="1">
      <c r="A63" s="17" t="s">
        <v>78</v>
      </c>
      <c r="B63" s="35">
        <v>0</v>
      </c>
      <c r="C63" s="35">
        <v>0</v>
      </c>
      <c r="D63" s="26">
        <v>278526.05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19"/>
        <v>278526.05</v>
      </c>
      <c r="P63"/>
    </row>
    <row r="64" spans="1:17" ht="18.75" customHeight="1">
      <c r="A64" s="17" t="s">
        <v>79</v>
      </c>
      <c r="B64" s="35">
        <v>0</v>
      </c>
      <c r="C64" s="35">
        <v>0</v>
      </c>
      <c r="D64" s="35">
        <v>0</v>
      </c>
      <c r="E64" s="26">
        <v>70090.95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19"/>
        <v>70090.95</v>
      </c>
      <c r="Q64"/>
    </row>
    <row r="65" spans="1:18" ht="18.75" customHeight="1">
      <c r="A65" s="17" t="s">
        <v>80</v>
      </c>
      <c r="B65" s="35">
        <v>0</v>
      </c>
      <c r="C65" s="35">
        <v>0</v>
      </c>
      <c r="D65" s="35">
        <v>0</v>
      </c>
      <c r="E65" s="35">
        <v>0</v>
      </c>
      <c r="F65" s="26">
        <v>246894.56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19"/>
        <v>246894.56</v>
      </c>
      <c r="R65"/>
    </row>
    <row r="66" spans="1:19" ht="18.75" customHeight="1">
      <c r="A66" s="17" t="s">
        <v>81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268325.22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19"/>
        <v>268325.22</v>
      </c>
      <c r="S66"/>
    </row>
    <row r="67" spans="1:20" ht="18.75" customHeight="1">
      <c r="A67" s="17" t="s">
        <v>82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224880.24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19"/>
        <v>224880.24</v>
      </c>
      <c r="T67"/>
    </row>
    <row r="68" spans="1:20" ht="18.75" customHeight="1">
      <c r="A68" s="17" t="s">
        <v>83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60400.62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19"/>
        <v>60400.62</v>
      </c>
      <c r="T68"/>
    </row>
    <row r="69" spans="1:21" ht="18.75" customHeight="1">
      <c r="A69" s="17" t="s">
        <v>84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337114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19"/>
        <v>337114</v>
      </c>
      <c r="U69"/>
    </row>
    <row r="70" spans="1:22" ht="18.75" customHeight="1">
      <c r="A70" s="17" t="s">
        <v>85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252609.6</v>
      </c>
      <c r="K70" s="35">
        <v>0</v>
      </c>
      <c r="L70" s="35">
        <v>0</v>
      </c>
      <c r="M70" s="35">
        <v>0</v>
      </c>
      <c r="N70" s="29">
        <f t="shared" si="19"/>
        <v>252609.6</v>
      </c>
      <c r="V70"/>
    </row>
    <row r="71" spans="1:23" ht="18.75" customHeight="1">
      <c r="A71" s="17" t="s">
        <v>86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337511.9</v>
      </c>
      <c r="L71" s="35">
        <v>0</v>
      </c>
      <c r="M71" s="62"/>
      <c r="N71" s="26">
        <f t="shared" si="19"/>
        <v>337511.9</v>
      </c>
      <c r="W71"/>
    </row>
    <row r="72" spans="1:24" ht="18.75" customHeight="1">
      <c r="A72" s="17" t="s">
        <v>87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122834.73</v>
      </c>
      <c r="M72" s="35">
        <v>0</v>
      </c>
      <c r="N72" s="29">
        <f t="shared" si="19"/>
        <v>122834.73</v>
      </c>
      <c r="X72"/>
    </row>
    <row r="73" spans="1:25" ht="18.75" customHeight="1">
      <c r="A73" s="17" t="s">
        <v>88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59241.1</v>
      </c>
      <c r="N73" s="26">
        <f t="shared" si="19"/>
        <v>59241.1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90</v>
      </c>
      <c r="B78" s="45">
        <v>2.1232217203977855</v>
      </c>
      <c r="C78" s="45">
        <v>2.0943525993883796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91</v>
      </c>
      <c r="B79" s="45">
        <v>1.838639127209791</v>
      </c>
      <c r="C79" s="45">
        <v>1.736300083013386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92</v>
      </c>
      <c r="B80" s="45">
        <v>0</v>
      </c>
      <c r="C80" s="45">
        <v>0</v>
      </c>
      <c r="D80" s="22">
        <f>(D$37+D$38+D$39)/D$7</f>
        <v>1.6865732262859277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93</v>
      </c>
      <c r="B81" s="45">
        <v>0</v>
      </c>
      <c r="C81" s="45">
        <v>0</v>
      </c>
      <c r="D81" s="45">
        <v>0</v>
      </c>
      <c r="E81" s="22">
        <f>(E$37+E$38+E$39)/E$7</f>
        <v>2.3471403380167746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94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1.969838904254321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95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1.5612561742288722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96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1.8379246668484912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97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1.7984263183934153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98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1.7832439858832307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99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2.0087561092972415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100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1.9201710419835938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101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2.285201217234043</v>
      </c>
      <c r="M89" s="45">
        <v>0</v>
      </c>
      <c r="N89" s="63"/>
      <c r="X89"/>
    </row>
    <row r="90" spans="1:25" ht="18.75" customHeight="1">
      <c r="A90" s="34" t="s">
        <v>102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2.2403729552802356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2016-05-17T14:41:22Z</dcterms:modified>
  <cp:category/>
  <cp:version/>
  <cp:contentType/>
  <cp:contentStatus/>
</cp:coreProperties>
</file>