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<sst xmlns="http://schemas.openxmlformats.org/spreadsheetml/2006/main" count="105" uniqueCount="103">
  <si>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</si>
  <si>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</si>
  <si>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</si>
  <si>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</si>
  <si>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</si>
  <si>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</si>
  <si>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</si>
  <si>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</si>
  <si>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</si>
  <si>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</si>
  <si>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</si>
  <si>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</si>
  <si>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</si>
  <si>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</si>
  <si>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</si>
  <si>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</si>
  <si>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</si>
  <si>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</si>
  <si>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</si>
  <si>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</si>
  <si>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</si>
  <si>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</si>
  <si>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</si>
  <si>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</si>
  <si>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</si>
  <si>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</si>
  <si>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</si>
  <si>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</si>
  <si>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</si>
  <si>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</si>
  <si>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</si>
  <si>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</si>
  <si>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</si>
  <si>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</si>
  <si>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</si>
  <si>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</si>
  <si>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</si>
  <si>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</si>
  <si>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</si>
  <si>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</si>
  <si>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</si>
  <si>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</si>
  <si>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</si>
  <si>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</si>
  <si>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</si>
  <si>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</si>
  <si>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OPERAÇÃO 06/05/16 - VENCIMENTO 13/05/16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</si>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</sst>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46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549403</v>
      </c>
      <c r="C7" s="10">
        <f>C8+C20+C24</f>
        <v>396334</v>
      </c>
      <c r="D7" s="10">
        <f>D8+D20+D24</f>
        <v>407074</v>
      </c>
      <c r="E7" s="10">
        <f>E8+E20+E24</f>
        <v>73275</v>
      </c>
      <c r="F7" s="10">
        <f aca="true" t="shared" si="0" ref="F7:M7">F8+F20+F24</f>
        <v>338065</v>
      </c>
      <c r="G7" s="10">
        <f t="shared" si="0"/>
        <v>555489</v>
      </c>
      <c r="H7" s="10">
        <f t="shared" si="0"/>
        <v>504822</v>
      </c>
      <c r="I7" s="10">
        <f t="shared" si="0"/>
        <v>449056</v>
      </c>
      <c r="J7" s="10">
        <f t="shared" si="0"/>
        <v>326163</v>
      </c>
      <c r="K7" s="10">
        <f t="shared" si="0"/>
        <v>388788</v>
      </c>
      <c r="L7" s="10">
        <f t="shared" si="0"/>
        <v>161609</v>
      </c>
      <c r="M7" s="10">
        <f t="shared" si="0"/>
        <v>92342</v>
      </c>
      <c r="N7" s="10">
        <f>+N8+N20+N24</f>
        <v>4242420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247600</v>
      </c>
      <c r="C8" s="12">
        <f>+C9+C12+C16</f>
        <v>190497</v>
      </c>
      <c r="D8" s="12">
        <f>+D9+D12+D16</f>
        <v>212973</v>
      </c>
      <c r="E8" s="12">
        <f>+E9+E12+E16</f>
        <v>35482</v>
      </c>
      <c r="F8" s="12">
        <f aca="true" t="shared" si="1" ref="F8:M8">+F9+F12+F16</f>
        <v>160566</v>
      </c>
      <c r="G8" s="12">
        <f t="shared" si="1"/>
        <v>275919</v>
      </c>
      <c r="H8" s="12">
        <f t="shared" si="1"/>
        <v>245350</v>
      </c>
      <c r="I8" s="12">
        <f t="shared" si="1"/>
        <v>222570</v>
      </c>
      <c r="J8" s="12">
        <f t="shared" si="1"/>
        <v>162634</v>
      </c>
      <c r="K8" s="12">
        <f t="shared" si="1"/>
        <v>183829</v>
      </c>
      <c r="L8" s="12">
        <f t="shared" si="1"/>
        <v>85851</v>
      </c>
      <c r="M8" s="12">
        <f t="shared" si="1"/>
        <v>51359</v>
      </c>
      <c r="N8" s="12">
        <f>SUM(B8:M8)</f>
        <v>2074630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25795</v>
      </c>
      <c r="C9" s="14">
        <v>25360</v>
      </c>
      <c r="D9" s="14">
        <v>17972</v>
      </c>
      <c r="E9" s="14">
        <v>3333</v>
      </c>
      <c r="F9" s="14">
        <v>14595</v>
      </c>
      <c r="G9" s="14">
        <v>29461</v>
      </c>
      <c r="H9" s="14">
        <v>33682</v>
      </c>
      <c r="I9" s="14">
        <v>15994</v>
      </c>
      <c r="J9" s="14">
        <v>20447</v>
      </c>
      <c r="K9" s="14">
        <v>16748</v>
      </c>
      <c r="L9" s="14">
        <v>11169</v>
      </c>
      <c r="M9" s="14">
        <v>7281</v>
      </c>
      <c r="N9" s="12">
        <f aca="true" t="shared" si="2" ref="N9:N19">SUM(B9:M9)</f>
        <v>221837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25795</v>
      </c>
      <c r="C10" s="14">
        <f>+C9-C11</f>
        <v>25360</v>
      </c>
      <c r="D10" s="14">
        <f>+D9-D11</f>
        <v>17972</v>
      </c>
      <c r="E10" s="14">
        <f>+E9-E11</f>
        <v>3333</v>
      </c>
      <c r="F10" s="14">
        <f aca="true" t="shared" si="3" ref="F10:M10">+F9-F11</f>
        <v>14595</v>
      </c>
      <c r="G10" s="14">
        <f t="shared" si="3"/>
        <v>29461</v>
      </c>
      <c r="H10" s="14">
        <f t="shared" si="3"/>
        <v>33682</v>
      </c>
      <c r="I10" s="14">
        <f t="shared" si="3"/>
        <v>15994</v>
      </c>
      <c r="J10" s="14">
        <f t="shared" si="3"/>
        <v>20447</v>
      </c>
      <c r="K10" s="14">
        <f t="shared" si="3"/>
        <v>16748</v>
      </c>
      <c r="L10" s="14">
        <f t="shared" si="3"/>
        <v>11169</v>
      </c>
      <c r="M10" s="14">
        <f t="shared" si="3"/>
        <v>7281</v>
      </c>
      <c r="N10" s="12">
        <f t="shared" si="2"/>
        <v>221837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197843</v>
      </c>
      <c r="C12" s="14">
        <f>C13+C14+C15</f>
        <v>148838</v>
      </c>
      <c r="D12" s="14">
        <f>D13+D14+D15</f>
        <v>177117</v>
      </c>
      <c r="E12" s="14">
        <f>E13+E14+E15</f>
        <v>29214</v>
      </c>
      <c r="F12" s="14">
        <f aca="true" t="shared" si="4" ref="F12:M12">F13+F14+F15</f>
        <v>131091</v>
      </c>
      <c r="G12" s="14">
        <f t="shared" si="4"/>
        <v>220944</v>
      </c>
      <c r="H12" s="14">
        <f t="shared" si="4"/>
        <v>190050</v>
      </c>
      <c r="I12" s="14">
        <f t="shared" si="4"/>
        <v>184320</v>
      </c>
      <c r="J12" s="14">
        <f t="shared" si="4"/>
        <v>127280</v>
      </c>
      <c r="K12" s="14">
        <f t="shared" si="4"/>
        <v>147746</v>
      </c>
      <c r="L12" s="14">
        <f t="shared" si="4"/>
        <v>67465</v>
      </c>
      <c r="M12" s="14">
        <f t="shared" si="4"/>
        <v>40508</v>
      </c>
      <c r="N12" s="12">
        <f t="shared" si="2"/>
        <v>1662416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95228</v>
      </c>
      <c r="C13" s="14">
        <v>72778</v>
      </c>
      <c r="D13" s="14">
        <v>84135</v>
      </c>
      <c r="E13" s="14">
        <v>14279</v>
      </c>
      <c r="F13" s="14">
        <v>62203</v>
      </c>
      <c r="G13" s="14">
        <v>107291</v>
      </c>
      <c r="H13" s="14">
        <v>96395</v>
      </c>
      <c r="I13" s="14">
        <v>92107</v>
      </c>
      <c r="J13" s="14">
        <v>61008</v>
      </c>
      <c r="K13" s="14">
        <v>70893</v>
      </c>
      <c r="L13" s="14">
        <v>32502</v>
      </c>
      <c r="M13" s="14">
        <v>18617</v>
      </c>
      <c r="N13" s="12">
        <f t="shared" si="2"/>
        <v>807436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97055</v>
      </c>
      <c r="C14" s="14">
        <v>69244</v>
      </c>
      <c r="D14" s="14">
        <v>89074</v>
      </c>
      <c r="E14" s="14">
        <v>13842</v>
      </c>
      <c r="F14" s="14">
        <v>63953</v>
      </c>
      <c r="G14" s="14">
        <v>103805</v>
      </c>
      <c r="H14" s="14">
        <v>86654</v>
      </c>
      <c r="I14" s="14">
        <v>88661</v>
      </c>
      <c r="J14" s="14">
        <v>62167</v>
      </c>
      <c r="K14" s="14">
        <v>73159</v>
      </c>
      <c r="L14" s="14">
        <v>32734</v>
      </c>
      <c r="M14" s="14">
        <v>20899</v>
      </c>
      <c r="N14" s="12">
        <f t="shared" si="2"/>
        <v>801247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5560</v>
      </c>
      <c r="C15" s="14">
        <v>6816</v>
      </c>
      <c r="D15" s="14">
        <v>3908</v>
      </c>
      <c r="E15" s="14">
        <v>1093</v>
      </c>
      <c r="F15" s="14">
        <v>4935</v>
      </c>
      <c r="G15" s="14">
        <v>9848</v>
      </c>
      <c r="H15" s="14">
        <v>7001</v>
      </c>
      <c r="I15" s="14">
        <v>3552</v>
      </c>
      <c r="J15" s="14">
        <v>4105</v>
      </c>
      <c r="K15" s="14">
        <v>3694</v>
      </c>
      <c r="L15" s="14">
        <v>2229</v>
      </c>
      <c r="M15" s="14">
        <v>992</v>
      </c>
      <c r="N15" s="12">
        <f t="shared" si="2"/>
        <v>53733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23962</v>
      </c>
      <c r="C16" s="14">
        <f>C17+C18+C19</f>
        <v>16299</v>
      </c>
      <c r="D16" s="14">
        <f>D17+D18+D19</f>
        <v>17884</v>
      </c>
      <c r="E16" s="14">
        <f>E17+E18+E19</f>
        <v>2935</v>
      </c>
      <c r="F16" s="14">
        <f aca="true" t="shared" si="5" ref="F16:M16">F17+F18+F19</f>
        <v>14880</v>
      </c>
      <c r="G16" s="14">
        <f t="shared" si="5"/>
        <v>25514</v>
      </c>
      <c r="H16" s="14">
        <f t="shared" si="5"/>
        <v>21618</v>
      </c>
      <c r="I16" s="14">
        <f t="shared" si="5"/>
        <v>22256</v>
      </c>
      <c r="J16" s="14">
        <f t="shared" si="5"/>
        <v>14907</v>
      </c>
      <c r="K16" s="14">
        <f t="shared" si="5"/>
        <v>19335</v>
      </c>
      <c r="L16" s="14">
        <f t="shared" si="5"/>
        <v>7217</v>
      </c>
      <c r="M16" s="14">
        <f t="shared" si="5"/>
        <v>3570</v>
      </c>
      <c r="N16" s="12">
        <f t="shared" si="2"/>
        <v>190377</v>
      </c>
    </row>
    <row r="17" spans="1:25" ht="18.75" customHeight="1">
      <c r="A17" s="15" t="s">
        <v>16</v>
      </c>
      <c r="B17" s="14">
        <v>15247</v>
      </c>
      <c r="C17" s="14">
        <v>11053</v>
      </c>
      <c r="D17" s="14">
        <v>10694</v>
      </c>
      <c r="E17" s="14">
        <v>1941</v>
      </c>
      <c r="F17" s="14">
        <v>9646</v>
      </c>
      <c r="G17" s="14">
        <v>16720</v>
      </c>
      <c r="H17" s="14">
        <v>14005</v>
      </c>
      <c r="I17" s="14">
        <v>14436</v>
      </c>
      <c r="J17" s="14">
        <v>9398</v>
      </c>
      <c r="K17" s="14">
        <v>12071</v>
      </c>
      <c r="L17" s="14">
        <v>4652</v>
      </c>
      <c r="M17" s="14">
        <v>2233</v>
      </c>
      <c r="N17" s="12">
        <f t="shared" si="2"/>
        <v>122096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7290</v>
      </c>
      <c r="C18" s="14">
        <v>3681</v>
      </c>
      <c r="D18" s="14">
        <v>6277</v>
      </c>
      <c r="E18" s="14">
        <v>794</v>
      </c>
      <c r="F18" s="14">
        <v>3971</v>
      </c>
      <c r="G18" s="14">
        <v>6477</v>
      </c>
      <c r="H18" s="14">
        <v>6032</v>
      </c>
      <c r="I18" s="14">
        <v>6997</v>
      </c>
      <c r="J18" s="14">
        <v>4623</v>
      </c>
      <c r="K18" s="14">
        <v>6481</v>
      </c>
      <c r="L18" s="14">
        <v>2164</v>
      </c>
      <c r="M18" s="14">
        <v>1137</v>
      </c>
      <c r="N18" s="12">
        <f t="shared" si="2"/>
        <v>55924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1425</v>
      </c>
      <c r="C19" s="14">
        <v>1565</v>
      </c>
      <c r="D19" s="14">
        <v>913</v>
      </c>
      <c r="E19" s="14">
        <v>200</v>
      </c>
      <c r="F19" s="14">
        <v>1263</v>
      </c>
      <c r="G19" s="14">
        <v>2317</v>
      </c>
      <c r="H19" s="14">
        <v>1581</v>
      </c>
      <c r="I19" s="14">
        <v>823</v>
      </c>
      <c r="J19" s="14">
        <v>886</v>
      </c>
      <c r="K19" s="14">
        <v>783</v>
      </c>
      <c r="L19" s="14">
        <v>401</v>
      </c>
      <c r="M19" s="14">
        <v>200</v>
      </c>
      <c r="N19" s="12">
        <f t="shared" si="2"/>
        <v>12357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143887</v>
      </c>
      <c r="C20" s="18">
        <f>C21+C22+C23</f>
        <v>88022</v>
      </c>
      <c r="D20" s="18">
        <f>D21+D22+D23</f>
        <v>82257</v>
      </c>
      <c r="E20" s="18">
        <f>E21+E22+E23</f>
        <v>14740</v>
      </c>
      <c r="F20" s="18">
        <f aca="true" t="shared" si="6" ref="F20:M20">F21+F22+F23</f>
        <v>68289</v>
      </c>
      <c r="G20" s="18">
        <f t="shared" si="6"/>
        <v>116091</v>
      </c>
      <c r="H20" s="18">
        <f t="shared" si="6"/>
        <v>121717</v>
      </c>
      <c r="I20" s="18">
        <f t="shared" si="6"/>
        <v>112759</v>
      </c>
      <c r="J20" s="18">
        <f t="shared" si="6"/>
        <v>75587</v>
      </c>
      <c r="K20" s="18">
        <f t="shared" si="6"/>
        <v>111227</v>
      </c>
      <c r="L20" s="18">
        <f t="shared" si="6"/>
        <v>44483</v>
      </c>
      <c r="M20" s="18">
        <f t="shared" si="6"/>
        <v>24262</v>
      </c>
      <c r="N20" s="12">
        <f aca="true" t="shared" si="7" ref="N20:N26">SUM(B20:M20)</f>
        <v>1003321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75625</v>
      </c>
      <c r="C21" s="14">
        <v>48948</v>
      </c>
      <c r="D21" s="14">
        <v>45131</v>
      </c>
      <c r="E21" s="14">
        <v>8226</v>
      </c>
      <c r="F21" s="14">
        <v>37166</v>
      </c>
      <c r="G21" s="14">
        <v>64524</v>
      </c>
      <c r="H21" s="14">
        <v>69953</v>
      </c>
      <c r="I21" s="14">
        <v>63071</v>
      </c>
      <c r="J21" s="14">
        <v>41025</v>
      </c>
      <c r="K21" s="14">
        <v>59423</v>
      </c>
      <c r="L21" s="14">
        <v>23812</v>
      </c>
      <c r="M21" s="14">
        <v>12552</v>
      </c>
      <c r="N21" s="12">
        <f t="shared" si="7"/>
        <v>549456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65363</v>
      </c>
      <c r="C22" s="14">
        <v>36447</v>
      </c>
      <c r="D22" s="14">
        <v>35599</v>
      </c>
      <c r="E22" s="14">
        <v>6136</v>
      </c>
      <c r="F22" s="14">
        <v>29432</v>
      </c>
      <c r="G22" s="14">
        <v>48171</v>
      </c>
      <c r="H22" s="14">
        <v>49083</v>
      </c>
      <c r="I22" s="14">
        <v>47892</v>
      </c>
      <c r="J22" s="14">
        <v>32895</v>
      </c>
      <c r="K22" s="14">
        <v>49790</v>
      </c>
      <c r="L22" s="14">
        <v>19676</v>
      </c>
      <c r="M22" s="14">
        <v>11263</v>
      </c>
      <c r="N22" s="12">
        <f t="shared" si="7"/>
        <v>431747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2899</v>
      </c>
      <c r="C23" s="14">
        <v>2627</v>
      </c>
      <c r="D23" s="14">
        <v>1527</v>
      </c>
      <c r="E23" s="14">
        <v>378</v>
      </c>
      <c r="F23" s="14">
        <v>1691</v>
      </c>
      <c r="G23" s="14">
        <v>3396</v>
      </c>
      <c r="H23" s="14">
        <v>2681</v>
      </c>
      <c r="I23" s="14">
        <v>1796</v>
      </c>
      <c r="J23" s="14">
        <v>1667</v>
      </c>
      <c r="K23" s="14">
        <v>2014</v>
      </c>
      <c r="L23" s="14">
        <v>995</v>
      </c>
      <c r="M23" s="14">
        <v>447</v>
      </c>
      <c r="N23" s="12">
        <f t="shared" si="7"/>
        <v>22118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157916</v>
      </c>
      <c r="C24" s="14">
        <f>C25+C26</f>
        <v>117815</v>
      </c>
      <c r="D24" s="14">
        <f>D25+D26</f>
        <v>111844</v>
      </c>
      <c r="E24" s="14">
        <f>E25+E26</f>
        <v>23053</v>
      </c>
      <c r="F24" s="14">
        <f aca="true" t="shared" si="8" ref="F24:M24">F25+F26</f>
        <v>109210</v>
      </c>
      <c r="G24" s="14">
        <f t="shared" si="8"/>
        <v>163479</v>
      </c>
      <c r="H24" s="14">
        <f t="shared" si="8"/>
        <v>137755</v>
      </c>
      <c r="I24" s="14">
        <f t="shared" si="8"/>
        <v>113727</v>
      </c>
      <c r="J24" s="14">
        <f t="shared" si="8"/>
        <v>87942</v>
      </c>
      <c r="K24" s="14">
        <f t="shared" si="8"/>
        <v>93732</v>
      </c>
      <c r="L24" s="14">
        <f t="shared" si="8"/>
        <v>31275</v>
      </c>
      <c r="M24" s="14">
        <f t="shared" si="8"/>
        <v>16721</v>
      </c>
      <c r="N24" s="12">
        <f t="shared" si="7"/>
        <v>1164469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47</v>
      </c>
      <c r="B25" s="14">
        <v>80717</v>
      </c>
      <c r="C25" s="14">
        <v>64625</v>
      </c>
      <c r="D25" s="14">
        <v>61342</v>
      </c>
      <c r="E25" s="14">
        <v>14061</v>
      </c>
      <c r="F25" s="14">
        <v>59223</v>
      </c>
      <c r="G25" s="14">
        <v>93273</v>
      </c>
      <c r="H25" s="14">
        <v>81143</v>
      </c>
      <c r="I25" s="14">
        <v>58106</v>
      </c>
      <c r="J25" s="14">
        <v>50379</v>
      </c>
      <c r="K25" s="14">
        <v>47872</v>
      </c>
      <c r="L25" s="14">
        <v>15965</v>
      </c>
      <c r="M25" s="14">
        <v>7787</v>
      </c>
      <c r="N25" s="12">
        <f t="shared" si="7"/>
        <v>634493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48</v>
      </c>
      <c r="B26" s="14">
        <f>50659+26540</f>
        <v>77199</v>
      </c>
      <c r="C26" s="14">
        <f>36899+16291</f>
        <v>53190</v>
      </c>
      <c r="D26" s="14">
        <f>36893+13609</f>
        <v>50502</v>
      </c>
      <c r="E26" s="14">
        <f>6401+2591</f>
        <v>8992</v>
      </c>
      <c r="F26" s="14">
        <f>37292+12695</f>
        <v>49987</v>
      </c>
      <c r="G26" s="14">
        <f>51408+18798</f>
        <v>70206</v>
      </c>
      <c r="H26" s="14">
        <f>42582+14030</f>
        <v>56612</v>
      </c>
      <c r="I26" s="14">
        <f>38904+16717</f>
        <v>55621</v>
      </c>
      <c r="J26" s="14">
        <f>26654+10909</f>
        <v>37563</v>
      </c>
      <c r="K26" s="14">
        <f>31272+14588</f>
        <v>45860</v>
      </c>
      <c r="L26" s="14">
        <f>10550+4760</f>
        <v>15310</v>
      </c>
      <c r="M26" s="14">
        <f>6418+2516</f>
        <v>8934</v>
      </c>
      <c r="N26" s="12">
        <f t="shared" si="7"/>
        <v>529976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49</v>
      </c>
      <c r="B28" s="23">
        <v>1.87210546</v>
      </c>
      <c r="C28" s="23">
        <v>1.8086</v>
      </c>
      <c r="D28" s="23">
        <v>1.67545005</v>
      </c>
      <c r="E28" s="23">
        <v>2.3279184</v>
      </c>
      <c r="F28" s="23">
        <v>1.95524205</v>
      </c>
      <c r="G28" s="23">
        <v>1.5492</v>
      </c>
      <c r="H28" s="23">
        <v>1.8149</v>
      </c>
      <c r="I28" s="23">
        <v>1.7715117999999999</v>
      </c>
      <c r="J28" s="23">
        <v>1.9951343000000001</v>
      </c>
      <c r="K28" s="23">
        <v>1.90744976</v>
      </c>
      <c r="L28" s="23">
        <v>2.26553143</v>
      </c>
      <c r="M28" s="23">
        <v>2.21827856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50</v>
      </c>
      <c r="B29" s="23">
        <v>1.8783</v>
      </c>
      <c r="C29" s="23">
        <v>1.8146</v>
      </c>
      <c r="D29" s="23">
        <v>1.681</v>
      </c>
      <c r="E29" s="23">
        <v>2.3342</v>
      </c>
      <c r="F29" s="23">
        <v>1.9616</v>
      </c>
      <c r="G29" s="23">
        <v>1.5543</v>
      </c>
      <c r="H29" s="23">
        <v>1.8205</v>
      </c>
      <c r="I29" s="23">
        <v>1.7772</v>
      </c>
      <c r="J29" s="23">
        <v>2.0015</v>
      </c>
      <c r="K29" s="23">
        <v>1.9137</v>
      </c>
      <c r="L29" s="23">
        <v>2.2729</v>
      </c>
      <c r="M29" s="23">
        <v>2.2256</v>
      </c>
      <c r="N29" s="24"/>
    </row>
    <row r="30" spans="1:25" ht="18.75" customHeight="1">
      <c r="A30" s="53" t="s">
        <v>51</v>
      </c>
      <c r="B30" s="23">
        <v>-0.00619454</v>
      </c>
      <c r="C30" s="23">
        <v>-0.006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52</v>
      </c>
      <c r="B32" s="57">
        <v>3257.0800000000004</v>
      </c>
      <c r="C32" s="57">
        <v>2478.1200000000003</v>
      </c>
      <c r="D32" s="57">
        <v>2161.4</v>
      </c>
      <c r="E32" s="57">
        <v>646.2800000000001</v>
      </c>
      <c r="F32" s="57">
        <v>2161.4</v>
      </c>
      <c r="G32" s="57">
        <v>2662.1600000000003</v>
      </c>
      <c r="H32" s="57">
        <v>2897.56</v>
      </c>
      <c r="I32" s="57">
        <v>2546.6000000000004</v>
      </c>
      <c r="J32" s="57">
        <v>2118.6</v>
      </c>
      <c r="K32" s="57">
        <v>2602.2400000000002</v>
      </c>
      <c r="L32" s="57">
        <v>1271.16</v>
      </c>
      <c r="M32" s="57">
        <v>719.0400000000001</v>
      </c>
      <c r="N32" s="25">
        <f>SUM(B32:M32)</f>
        <v>25521.64</v>
      </c>
    </row>
    <row r="33" spans="1:25" ht="18.75" customHeight="1">
      <c r="A33" s="53" t="s">
        <v>53</v>
      </c>
      <c r="B33" s="59">
        <v>761</v>
      </c>
      <c r="C33" s="59">
        <v>579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5963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54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55</v>
      </c>
      <c r="B36" s="61">
        <f>B37+B38+B39+B40</f>
        <v>1031797.43604038</v>
      </c>
      <c r="C36" s="61">
        <f aca="true" t="shared" si="9" ref="C36:M36">C37+C38+C39+C40</f>
        <v>719287.7924</v>
      </c>
      <c r="D36" s="61">
        <f t="shared" si="9"/>
        <v>694040.9636537001</v>
      </c>
      <c r="E36" s="61">
        <f t="shared" si="9"/>
        <v>171224.50076</v>
      </c>
      <c r="F36" s="61">
        <f t="shared" si="9"/>
        <v>663160.3036332501</v>
      </c>
      <c r="G36" s="61">
        <f t="shared" si="9"/>
        <v>863225.7188</v>
      </c>
      <c r="H36" s="61">
        <f t="shared" si="9"/>
        <v>919099.0078</v>
      </c>
      <c r="I36" s="61">
        <f t="shared" si="9"/>
        <v>798054.6028608</v>
      </c>
      <c r="J36" s="61">
        <f t="shared" si="9"/>
        <v>652857.5886909</v>
      </c>
      <c r="K36" s="61">
        <f t="shared" si="9"/>
        <v>744195.81729088</v>
      </c>
      <c r="L36" s="61">
        <f t="shared" si="9"/>
        <v>367401.4288708699</v>
      </c>
      <c r="M36" s="61">
        <f t="shared" si="9"/>
        <v>205559.31878752</v>
      </c>
      <c r="N36" s="61">
        <f>N37+N38+N39+N40</f>
        <v>7829904.479588298</v>
      </c>
    </row>
    <row r="37" spans="1:14" ht="18.75" customHeight="1">
      <c r="A37" s="58" t="s">
        <v>56</v>
      </c>
      <c r="B37" s="55">
        <f aca="true" t="shared" si="10" ref="B37:M37">B29*B7</f>
        <v>1031943.6549000001</v>
      </c>
      <c r="C37" s="55">
        <f t="shared" si="10"/>
        <v>719187.6764</v>
      </c>
      <c r="D37" s="55">
        <f t="shared" si="10"/>
        <v>684291.394</v>
      </c>
      <c r="E37" s="55">
        <f t="shared" si="10"/>
        <v>171038.505</v>
      </c>
      <c r="F37" s="55">
        <f t="shared" si="10"/>
        <v>663148.304</v>
      </c>
      <c r="G37" s="55">
        <f t="shared" si="10"/>
        <v>863396.5527</v>
      </c>
      <c r="H37" s="55">
        <f t="shared" si="10"/>
        <v>919028.451</v>
      </c>
      <c r="I37" s="55">
        <f t="shared" si="10"/>
        <v>798062.3232</v>
      </c>
      <c r="J37" s="55">
        <f t="shared" si="10"/>
        <v>652815.2445</v>
      </c>
      <c r="K37" s="55">
        <f t="shared" si="10"/>
        <v>744023.5956</v>
      </c>
      <c r="L37" s="55">
        <f t="shared" si="10"/>
        <v>367321.09609999997</v>
      </c>
      <c r="M37" s="55">
        <f t="shared" si="10"/>
        <v>205516.3552</v>
      </c>
      <c r="N37" s="57">
        <f>SUM(B37:M37)</f>
        <v>7819773.152599999</v>
      </c>
    </row>
    <row r="38" spans="1:14" ht="18.75" customHeight="1">
      <c r="A38" s="58" t="s">
        <v>57</v>
      </c>
      <c r="B38" s="55">
        <f aca="true" t="shared" si="11" ref="B38:M38">B30*B7</f>
        <v>-3403.2988596200003</v>
      </c>
      <c r="C38" s="55">
        <f t="shared" si="11"/>
        <v>-2378.004</v>
      </c>
      <c r="D38" s="55">
        <f t="shared" si="11"/>
        <v>-2259.2403463</v>
      </c>
      <c r="E38" s="55">
        <f t="shared" si="11"/>
        <v>-460.28424</v>
      </c>
      <c r="F38" s="55">
        <f t="shared" si="11"/>
        <v>-2149.40036675</v>
      </c>
      <c r="G38" s="55">
        <f t="shared" si="11"/>
        <v>-2832.9939000000004</v>
      </c>
      <c r="H38" s="55">
        <f t="shared" si="11"/>
        <v>-2827.0032</v>
      </c>
      <c r="I38" s="55">
        <f t="shared" si="11"/>
        <v>-2554.3203392</v>
      </c>
      <c r="J38" s="55">
        <f t="shared" si="11"/>
        <v>-2076.2558091</v>
      </c>
      <c r="K38" s="55">
        <f t="shared" si="11"/>
        <v>-2430.01830912</v>
      </c>
      <c r="L38" s="55">
        <f t="shared" si="11"/>
        <v>-1190.82722913</v>
      </c>
      <c r="M38" s="55">
        <f t="shared" si="11"/>
        <v>-676.07641248</v>
      </c>
      <c r="N38" s="25">
        <f>SUM(B38:M38)</f>
        <v>-25237.723011700004</v>
      </c>
    </row>
    <row r="39" spans="1:14" ht="18.75" customHeight="1">
      <c r="A39" s="58" t="s">
        <v>58</v>
      </c>
      <c r="B39" s="55">
        <f aca="true" t="shared" si="12" ref="B39:M39">B32</f>
        <v>3257.0800000000004</v>
      </c>
      <c r="C39" s="55">
        <f t="shared" si="12"/>
        <v>2478.1200000000003</v>
      </c>
      <c r="D39" s="55">
        <f t="shared" si="12"/>
        <v>2161.4</v>
      </c>
      <c r="E39" s="55">
        <f t="shared" si="12"/>
        <v>646.2800000000001</v>
      </c>
      <c r="F39" s="55">
        <f t="shared" si="12"/>
        <v>2161.4</v>
      </c>
      <c r="G39" s="55">
        <f t="shared" si="12"/>
        <v>2662.1600000000003</v>
      </c>
      <c r="H39" s="55">
        <f t="shared" si="12"/>
        <v>2897.56</v>
      </c>
      <c r="I39" s="55">
        <f t="shared" si="12"/>
        <v>2546.6000000000004</v>
      </c>
      <c r="J39" s="55">
        <f t="shared" si="12"/>
        <v>2118.6</v>
      </c>
      <c r="K39" s="55">
        <f t="shared" si="12"/>
        <v>2602.2400000000002</v>
      </c>
      <c r="L39" s="55">
        <f t="shared" si="12"/>
        <v>1271.16</v>
      </c>
      <c r="M39" s="55">
        <f t="shared" si="12"/>
        <v>719.0400000000001</v>
      </c>
      <c r="N39" s="57">
        <f>SUM(B39:M39)</f>
        <v>25521.64</v>
      </c>
    </row>
    <row r="40" spans="1:25" ht="18.75" customHeight="1">
      <c r="A40" s="2" t="s">
        <v>59</v>
      </c>
      <c r="B40" s="55">
        <v>0</v>
      </c>
      <c r="C40" s="55">
        <v>0</v>
      </c>
      <c r="D40" s="55">
        <v>9847.41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9847.41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60</v>
      </c>
      <c r="B42" s="25">
        <f>+B43+B46+B54+B55</f>
        <v>-102820.72</v>
      </c>
      <c r="C42" s="25">
        <f aca="true" t="shared" si="13" ref="C42:M42">+C43+C46+C54+C55</f>
        <v>-101527.84</v>
      </c>
      <c r="D42" s="25">
        <f t="shared" si="13"/>
        <v>-79552.04000000001</v>
      </c>
      <c r="E42" s="25">
        <f t="shared" si="13"/>
        <v>-19677.2</v>
      </c>
      <c r="F42" s="25">
        <f t="shared" si="13"/>
        <v>-62430.4</v>
      </c>
      <c r="G42" s="25">
        <f t="shared" si="13"/>
        <v>-136457.44</v>
      </c>
      <c r="H42" s="25">
        <f t="shared" si="13"/>
        <v>-133841.6</v>
      </c>
      <c r="I42" s="25">
        <f t="shared" si="13"/>
        <v>-87199.92</v>
      </c>
      <c r="J42" s="25">
        <f t="shared" si="13"/>
        <v>-88599.92000000001</v>
      </c>
      <c r="K42" s="25">
        <f t="shared" si="13"/>
        <v>-104933.84</v>
      </c>
      <c r="L42" s="25">
        <f t="shared" si="13"/>
        <v>-56950.509999999995</v>
      </c>
      <c r="M42" s="25">
        <f t="shared" si="13"/>
        <v>-32600.6</v>
      </c>
      <c r="N42" s="25">
        <f>+N43+N46+N54+N55</f>
        <v>-1006592.03</v>
      </c>
    </row>
    <row r="43" spans="1:14" ht="18.75" customHeight="1">
      <c r="A43" s="17" t="s">
        <v>61</v>
      </c>
      <c r="B43" s="26">
        <f>B44+B45</f>
        <v>-98021</v>
      </c>
      <c r="C43" s="26">
        <f>C44+C45</f>
        <v>-96368</v>
      </c>
      <c r="D43" s="26">
        <f>D44+D45</f>
        <v>-68293.6</v>
      </c>
      <c r="E43" s="26">
        <f>E44+E45</f>
        <v>-12665.4</v>
      </c>
      <c r="F43" s="26">
        <f aca="true" t="shared" si="14" ref="F43:M43">F44+F45</f>
        <v>-55461</v>
      </c>
      <c r="G43" s="26">
        <f t="shared" si="14"/>
        <v>-111951.8</v>
      </c>
      <c r="H43" s="26">
        <f t="shared" si="14"/>
        <v>-127991.6</v>
      </c>
      <c r="I43" s="26">
        <f t="shared" si="14"/>
        <v>-60777.2</v>
      </c>
      <c r="J43" s="26">
        <f t="shared" si="14"/>
        <v>-77698.6</v>
      </c>
      <c r="K43" s="26">
        <f t="shared" si="14"/>
        <v>-63642.4</v>
      </c>
      <c r="L43" s="26">
        <f t="shared" si="14"/>
        <v>-42442.2</v>
      </c>
      <c r="M43" s="26">
        <f t="shared" si="14"/>
        <v>-27667.8</v>
      </c>
      <c r="N43" s="25">
        <f aca="true" t="shared" si="15" ref="N43:N55">SUM(B43:M43)</f>
        <v>-842980.6</v>
      </c>
    </row>
    <row r="44" spans="1:25" ht="18.75" customHeight="1">
      <c r="A44" s="13" t="s">
        <v>62</v>
      </c>
      <c r="B44" s="20">
        <f>ROUND(-B9*$D$3,2)</f>
        <v>-98021</v>
      </c>
      <c r="C44" s="20">
        <f>ROUND(-C9*$D$3,2)</f>
        <v>-96368</v>
      </c>
      <c r="D44" s="20">
        <f>ROUND(-D9*$D$3,2)</f>
        <v>-68293.6</v>
      </c>
      <c r="E44" s="20">
        <f>ROUND(-E9*$D$3,2)</f>
        <v>-12665.4</v>
      </c>
      <c r="F44" s="20">
        <f aca="true" t="shared" si="16" ref="F44:M44">ROUND(-F9*$D$3,2)</f>
        <v>-55461</v>
      </c>
      <c r="G44" s="20">
        <f t="shared" si="16"/>
        <v>-111951.8</v>
      </c>
      <c r="H44" s="20">
        <f t="shared" si="16"/>
        <v>-127991.6</v>
      </c>
      <c r="I44" s="20">
        <f t="shared" si="16"/>
        <v>-60777.2</v>
      </c>
      <c r="J44" s="20">
        <f t="shared" si="16"/>
        <v>-77698.6</v>
      </c>
      <c r="K44" s="20">
        <f t="shared" si="16"/>
        <v>-63642.4</v>
      </c>
      <c r="L44" s="20">
        <f t="shared" si="16"/>
        <v>-42442.2</v>
      </c>
      <c r="M44" s="20">
        <f t="shared" si="16"/>
        <v>-27667.8</v>
      </c>
      <c r="N44" s="47">
        <f t="shared" si="15"/>
        <v>-842980.6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63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7" ref="F45:M45">ROUND(F11*$D$3,2)</f>
        <v>0</v>
      </c>
      <c r="G45" s="20">
        <f t="shared" si="17"/>
        <v>0</v>
      </c>
      <c r="H45" s="20">
        <f t="shared" si="17"/>
        <v>0</v>
      </c>
      <c r="I45" s="20">
        <f t="shared" si="17"/>
        <v>0</v>
      </c>
      <c r="J45" s="20">
        <f t="shared" si="17"/>
        <v>0</v>
      </c>
      <c r="K45" s="20">
        <f t="shared" si="17"/>
        <v>0</v>
      </c>
      <c r="L45" s="20">
        <f t="shared" si="17"/>
        <v>0</v>
      </c>
      <c r="M45" s="20">
        <f t="shared" si="17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64</v>
      </c>
      <c r="B46" s="26">
        <f>SUM(B47:B53)</f>
        <v>-4799.72</v>
      </c>
      <c r="C46" s="26">
        <f aca="true" t="shared" si="18" ref="C46:M46">SUM(C47:C53)</f>
        <v>-5159.84</v>
      </c>
      <c r="D46" s="26">
        <f t="shared" si="18"/>
        <v>-11258.44</v>
      </c>
      <c r="E46" s="26">
        <f t="shared" si="18"/>
        <v>-7011.8</v>
      </c>
      <c r="F46" s="26">
        <f t="shared" si="18"/>
        <v>-6969.4</v>
      </c>
      <c r="G46" s="26">
        <f t="shared" si="18"/>
        <v>-24505.64</v>
      </c>
      <c r="H46" s="26">
        <f t="shared" si="18"/>
        <v>-5850</v>
      </c>
      <c r="I46" s="26">
        <f t="shared" si="18"/>
        <v>-26422.72</v>
      </c>
      <c r="J46" s="26">
        <f t="shared" si="18"/>
        <v>-10901.32</v>
      </c>
      <c r="K46" s="26">
        <f t="shared" si="18"/>
        <v>-41291.44</v>
      </c>
      <c r="L46" s="26">
        <f t="shared" si="18"/>
        <v>-14508.31</v>
      </c>
      <c r="M46" s="26">
        <f t="shared" si="18"/>
        <v>-4932.8</v>
      </c>
      <c r="N46" s="26">
        <f>SUM(N47:N53)</f>
        <v>-163611.43</v>
      </c>
    </row>
    <row r="47" spans="1:25" ht="18.75" customHeight="1">
      <c r="A47" s="13" t="s">
        <v>65</v>
      </c>
      <c r="B47" s="24">
        <v>-4590</v>
      </c>
      <c r="C47" s="24">
        <v>-5040</v>
      </c>
      <c r="D47" s="24">
        <v>-11160</v>
      </c>
      <c r="E47" s="24">
        <v>-6969</v>
      </c>
      <c r="F47" s="24">
        <v>-6948</v>
      </c>
      <c r="G47" s="24">
        <v>-24450</v>
      </c>
      <c r="H47" s="24">
        <v>-5850</v>
      </c>
      <c r="I47" s="24">
        <v>-26320</v>
      </c>
      <c r="J47" s="24">
        <v>-10695.88</v>
      </c>
      <c r="K47" s="24">
        <v>-41193</v>
      </c>
      <c r="L47" s="24">
        <v>-14422.71</v>
      </c>
      <c r="M47" s="24">
        <v>-4890</v>
      </c>
      <c r="N47" s="24">
        <f t="shared" si="15"/>
        <v>-162528.59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66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5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67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5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68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5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69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5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70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5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71</v>
      </c>
      <c r="B53" s="24">
        <v>-209.72</v>
      </c>
      <c r="C53" s="24">
        <v>-119.84</v>
      </c>
      <c r="D53" s="24">
        <v>-98.44</v>
      </c>
      <c r="E53" s="24">
        <v>-42.8</v>
      </c>
      <c r="F53" s="24">
        <v>-21.4</v>
      </c>
      <c r="G53" s="24">
        <v>-55.64</v>
      </c>
      <c r="H53" s="24">
        <v>0</v>
      </c>
      <c r="I53" s="24">
        <v>-102.72</v>
      </c>
      <c r="J53" s="24">
        <v>-205.44</v>
      </c>
      <c r="K53" s="24">
        <v>-98.44</v>
      </c>
      <c r="L53" s="24">
        <v>-85.6</v>
      </c>
      <c r="M53" s="24">
        <v>-42.8</v>
      </c>
      <c r="N53" s="24">
        <f t="shared" si="15"/>
        <v>-1082.84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72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5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73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5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74</v>
      </c>
      <c r="B57" s="29">
        <f aca="true" t="shared" si="19" ref="B57:M57">+B36+B42</f>
        <v>928976.7160403801</v>
      </c>
      <c r="C57" s="29">
        <f t="shared" si="19"/>
        <v>617759.9524000001</v>
      </c>
      <c r="D57" s="29">
        <f t="shared" si="19"/>
        <v>614488.9236537</v>
      </c>
      <c r="E57" s="29">
        <f t="shared" si="19"/>
        <v>151547.30075999998</v>
      </c>
      <c r="F57" s="29">
        <f t="shared" si="19"/>
        <v>600729.90363325</v>
      </c>
      <c r="G57" s="29">
        <f t="shared" si="19"/>
        <v>726768.2788</v>
      </c>
      <c r="H57" s="29">
        <f t="shared" si="19"/>
        <v>785257.4078</v>
      </c>
      <c r="I57" s="29">
        <f t="shared" si="19"/>
        <v>710854.6828608</v>
      </c>
      <c r="J57" s="29">
        <f t="shared" si="19"/>
        <v>564257.6686909</v>
      </c>
      <c r="K57" s="29">
        <f t="shared" si="19"/>
        <v>639261.97729088</v>
      </c>
      <c r="L57" s="29">
        <f t="shared" si="19"/>
        <v>310450.9188708699</v>
      </c>
      <c r="M57" s="29">
        <f t="shared" si="19"/>
        <v>172958.71878752</v>
      </c>
      <c r="N57" s="29">
        <f>SUM(B57:M57)</f>
        <v>6823312.449588301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75</v>
      </c>
      <c r="B60" s="36">
        <f>SUM(B61:B74)</f>
        <v>928976.72</v>
      </c>
      <c r="C60" s="36">
        <f aca="true" t="shared" si="20" ref="C60:M60">SUM(C61:C74)</f>
        <v>617759.95</v>
      </c>
      <c r="D60" s="36">
        <f t="shared" si="20"/>
        <v>614488.92</v>
      </c>
      <c r="E60" s="36">
        <f t="shared" si="20"/>
        <v>151547.31</v>
      </c>
      <c r="F60" s="36">
        <f t="shared" si="20"/>
        <v>600729.9</v>
      </c>
      <c r="G60" s="36">
        <f t="shared" si="20"/>
        <v>726768.28</v>
      </c>
      <c r="H60" s="36">
        <f t="shared" si="20"/>
        <v>785257.41</v>
      </c>
      <c r="I60" s="36">
        <f t="shared" si="20"/>
        <v>710854.68</v>
      </c>
      <c r="J60" s="36">
        <f t="shared" si="20"/>
        <v>564257.66</v>
      </c>
      <c r="K60" s="36">
        <f t="shared" si="20"/>
        <v>639261.98</v>
      </c>
      <c r="L60" s="36">
        <f t="shared" si="20"/>
        <v>310450.92</v>
      </c>
      <c r="M60" s="36">
        <f t="shared" si="20"/>
        <v>172958.72</v>
      </c>
      <c r="N60" s="29">
        <f>SUM(N61:N74)</f>
        <v>6823312.45</v>
      </c>
    </row>
    <row r="61" spans="1:15" ht="18.75" customHeight="1">
      <c r="A61" s="17" t="s">
        <v>76</v>
      </c>
      <c r="B61" s="36">
        <v>188466.24</v>
      </c>
      <c r="C61" s="36">
        <v>180538.31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369004.55</v>
      </c>
      <c r="O61"/>
    </row>
    <row r="62" spans="1:15" ht="18.75" customHeight="1">
      <c r="A62" s="17" t="s">
        <v>77</v>
      </c>
      <c r="B62" s="36">
        <v>740510.48</v>
      </c>
      <c r="C62" s="36">
        <v>437221.64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1" ref="N62:N73">SUM(B62:M62)</f>
        <v>1177732.12</v>
      </c>
      <c r="O62"/>
    </row>
    <row r="63" spans="1:16" ht="18.75" customHeight="1">
      <c r="A63" s="17" t="s">
        <v>78</v>
      </c>
      <c r="B63" s="35">
        <v>0</v>
      </c>
      <c r="C63" s="35">
        <v>0</v>
      </c>
      <c r="D63" s="26">
        <f>604641.51+9847.41</f>
        <v>614488.92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1"/>
        <v>614488.92</v>
      </c>
      <c r="P63"/>
    </row>
    <row r="64" spans="1:17" ht="18.75" customHeight="1">
      <c r="A64" s="17" t="s">
        <v>79</v>
      </c>
      <c r="B64" s="35">
        <v>0</v>
      </c>
      <c r="C64" s="35">
        <v>0</v>
      </c>
      <c r="D64" s="35">
        <v>0</v>
      </c>
      <c r="E64" s="26">
        <v>151547.31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1"/>
        <v>151547.31</v>
      </c>
      <c r="Q64"/>
    </row>
    <row r="65" spans="1:18" ht="18.75" customHeight="1">
      <c r="A65" s="17" t="s">
        <v>80</v>
      </c>
      <c r="B65" s="35">
        <v>0</v>
      </c>
      <c r="C65" s="35">
        <v>0</v>
      </c>
      <c r="D65" s="35">
        <v>0</v>
      </c>
      <c r="E65" s="35">
        <v>0</v>
      </c>
      <c r="F65" s="26">
        <f>600729.9</f>
        <v>600729.9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1"/>
        <v>600729.9</v>
      </c>
      <c r="R65"/>
    </row>
    <row r="66" spans="1:19" ht="18.75" customHeight="1">
      <c r="A66" s="17" t="s">
        <v>81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f>726768.28</f>
        <v>726768.28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1"/>
        <v>726768.28</v>
      </c>
      <c r="S66"/>
    </row>
    <row r="67" spans="1:20" ht="18.75" customHeight="1">
      <c r="A67" s="17" t="s">
        <v>82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f>610166.18</f>
        <v>610166.18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1"/>
        <v>610166.18</v>
      </c>
      <c r="T67"/>
    </row>
    <row r="68" spans="1:20" ht="18.75" customHeight="1">
      <c r="A68" s="17" t="s">
        <v>83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175091.23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1"/>
        <v>175091.23</v>
      </c>
      <c r="T68"/>
    </row>
    <row r="69" spans="1:21" ht="18.75" customHeight="1">
      <c r="A69" s="17" t="s">
        <v>84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710854.68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1"/>
        <v>710854.68</v>
      </c>
      <c r="U69"/>
    </row>
    <row r="70" spans="1:22" ht="18.75" customHeight="1">
      <c r="A70" s="17" t="s">
        <v>85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564257.66</v>
      </c>
      <c r="K70" s="35">
        <v>0</v>
      </c>
      <c r="L70" s="35">
        <v>0</v>
      </c>
      <c r="M70" s="35">
        <v>0</v>
      </c>
      <c r="N70" s="29">
        <f t="shared" si="21"/>
        <v>564257.66</v>
      </c>
      <c r="V70"/>
    </row>
    <row r="71" spans="1:23" ht="18.75" customHeight="1">
      <c r="A71" s="17" t="s">
        <v>86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639261.98</v>
      </c>
      <c r="L71" s="35">
        <v>0</v>
      </c>
      <c r="M71" s="62"/>
      <c r="N71" s="26">
        <f t="shared" si="21"/>
        <v>639261.98</v>
      </c>
      <c r="W71"/>
    </row>
    <row r="72" spans="1:24" ht="18.75" customHeight="1">
      <c r="A72" s="17" t="s">
        <v>87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310450.92</v>
      </c>
      <c r="M72" s="35">
        <v>0</v>
      </c>
      <c r="N72" s="29">
        <f t="shared" si="21"/>
        <v>310450.92</v>
      </c>
      <c r="X72"/>
    </row>
    <row r="73" spans="1:25" ht="18.75" customHeight="1">
      <c r="A73" s="17" t="s">
        <v>88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172958.72</v>
      </c>
      <c r="N73" s="26">
        <f t="shared" si="21"/>
        <v>172958.72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89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90</v>
      </c>
      <c r="B78" s="45">
        <v>2.092386249872929</v>
      </c>
      <c r="C78" s="45">
        <v>2.075258132388417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91</v>
      </c>
      <c r="B79" s="45">
        <v>1.8312837408792706</v>
      </c>
      <c r="C79" s="45">
        <v>1.7270909020986334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92</v>
      </c>
      <c r="B80" s="45">
        <v>0</v>
      </c>
      <c r="C80" s="45">
        <v>0</v>
      </c>
      <c r="D80" s="22">
        <f>(D$37+D$38+D$39)/D$7</f>
        <v>1.6807596497287964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93</v>
      </c>
      <c r="B81" s="45">
        <v>0</v>
      </c>
      <c r="C81" s="45">
        <v>0</v>
      </c>
      <c r="D81" s="45">
        <v>0</v>
      </c>
      <c r="E81" s="22">
        <f>(E$37+E$38+E$39)/E$7</f>
        <v>2.3367383249402933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94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1.9616354950475503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95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1.553992462136964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96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1.830293773224815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97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1.7892190904417156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98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1.7771828076248841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99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2.0016298252435134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100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1.9141429706958035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101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2.2733970810466615</v>
      </c>
      <c r="M89" s="45">
        <v>0</v>
      </c>
      <c r="N89" s="63"/>
      <c r="X89"/>
    </row>
    <row r="90" spans="1:25" ht="18.75" customHeight="1">
      <c r="A90" s="34" t="s">
        <v>102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2.2260652659409588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2016-05-17T14:28:24Z</dcterms:modified>
  <cp:category/>
  <cp:version/>
  <cp:contentType/>
  <cp:contentStatus/>
</cp:coreProperties>
</file>