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<sst xmlns="http://schemas.openxmlformats.org/spreadsheetml/2006/main" count="134" uniqueCount="134">
  <si>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</si>
  <si>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</si>
  <si>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</si>
  <si>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</si>
  <si>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</si>
  <si>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</si>
  <si>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</si>
  <si>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</si>
  <si>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</si>
  <si>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</si>
  <si>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</si>
  <si>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</si>
  <si>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</si>
  <si>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</si>
  <si>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</si>
  <si>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</si>
  <si>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</si>
  <si>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</si>
  <si>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</si>
  <si>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</si>
  <si>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</si>
  <si>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</si>
  <si>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</si>
  <si>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</si>
  <si>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</si>
  <si>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</si>
  <si>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</si>
  <si>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</si>
  <si>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</si>
  <si>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</si>
  <si>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</si>
  <si>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</si>
  <si>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</si>
  <si>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</si>
  <si>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</si>
  <si>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</si>
  <si>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</si>
  <si>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</si>
  <si>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</si>
  <si>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</si>
  <si>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</si>
  <si>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</si>
  <si>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</si>
  <si>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</si>
  <si>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</si>
  <si>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</si>
  <si>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</si>
  <si>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</si>
  <si>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</si>
  <si>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</si>
  <si>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</si>
  <si>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</si>
  <si>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</si>
  <si>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</si>
  <si>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</si>
  <si>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</si>
  <si>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</si>
  <si>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</si>
  <si>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</si>
  <si>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</si>
  <si>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</si>
  <si>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</si>
  <si>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</si>
  <si>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</si>
  <si>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</si>
  <si>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</si>
  <si>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</si>
  <si>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</si>
  <si>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</si>
  <si>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</si>
  <si>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</si>
  <si>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</si>
  <si>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</si>
  <si>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</si>
  <si>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</si>
  <si>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</si>
  <si>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</si>
  <si>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</si>
  <si>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</si>
  <si>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</si>
  <si>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</si>
  <si>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</si>
  <si>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</si>
  <si>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</si>
  <si>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</si>
  <si>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</si>
  <si>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</si>
  <si>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</si>
  <si>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</si>
  <si>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</si>
  <si>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</si>
  <si>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</si>
  <si>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</si>
  <si>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</si>
  <si>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</si>
  <si>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</si>
  <si>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</si>
  <si>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</si>
  <si>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</si>
  <si>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</si>
  <si>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</si>
  <si>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</si>
  <si>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</si>
  <si>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</si>
  <si>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</si>
  <si>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</si>
  <si>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</si>
  <si>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</si>
  <si>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</si>
  <si>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</si>
  <si>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</si>
  <si>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</si>
  <si>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</si>
  <si>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</si>
  <si>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</si>
  <si>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</si>
  <si>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</si>
  <si>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</si>
  <si>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</si>
  <si>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</si>
  <si>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</si>
  <si>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</si>
  <si>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</si>
  <si>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</si>
  <si>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</si>
  <si>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</si>
  <si>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</si>
  <si>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</si>
  <si>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</si>
  <si>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</si>
  <si>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</si>
  <si>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</si>
  <si>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</si>
  <si>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26/05/16 - VENCIMENTO 02/06/16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</si>
</sst>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1" fontId="0" fillId="0" borderId="0" xfId="53" applyFont="1" applyFill="1" applyAlignment="1">
      <alignment vertical="center"/>
    </xf>
    <xf numFmtId="172" fontId="0" fillId="0" borderId="0" xfId="53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203103</v>
      </c>
      <c r="C7" s="9">
        <f t="shared" si="0"/>
        <v>269485</v>
      </c>
      <c r="D7" s="9">
        <f t="shared" si="0"/>
        <v>287218</v>
      </c>
      <c r="E7" s="9">
        <f t="shared" si="0"/>
        <v>164503</v>
      </c>
      <c r="F7" s="9">
        <f t="shared" si="0"/>
        <v>264672</v>
      </c>
      <c r="G7" s="9">
        <f t="shared" si="0"/>
        <v>436849</v>
      </c>
      <c r="H7" s="9">
        <f t="shared" si="0"/>
        <v>160716</v>
      </c>
      <c r="I7" s="9">
        <f t="shared" si="0"/>
        <v>30477</v>
      </c>
      <c r="J7" s="9">
        <f t="shared" si="0"/>
        <v>121542</v>
      </c>
      <c r="K7" s="9">
        <f t="shared" si="0"/>
        <v>1938565</v>
      </c>
      <c r="L7" s="52"/>
    </row>
    <row r="8" spans="1:12" ht="17.25" customHeight="1">
      <c r="A8" s="10" t="s">
        <v>99</v>
      </c>
      <c r="B8" s="11">
        <f>B9+B12+B16</f>
        <v>99461</v>
      </c>
      <c r="C8" s="11">
        <f aca="true" t="shared" si="1" ref="C8:J8">C9+C12+C16</f>
        <v>137177</v>
      </c>
      <c r="D8" s="11">
        <f t="shared" si="1"/>
        <v>137274</v>
      </c>
      <c r="E8" s="11">
        <f t="shared" si="1"/>
        <v>85437</v>
      </c>
      <c r="F8" s="11">
        <f t="shared" si="1"/>
        <v>124634</v>
      </c>
      <c r="G8" s="11">
        <f t="shared" si="1"/>
        <v>211643</v>
      </c>
      <c r="H8" s="11">
        <f t="shared" si="1"/>
        <v>89527</v>
      </c>
      <c r="I8" s="11">
        <f t="shared" si="1"/>
        <v>13883</v>
      </c>
      <c r="J8" s="11">
        <f t="shared" si="1"/>
        <v>58743</v>
      </c>
      <c r="K8" s="11">
        <f>SUM(B8:J8)</f>
        <v>957779</v>
      </c>
      <c r="L8" s="85"/>
    </row>
    <row r="9" spans="1:12" ht="17.25" customHeight="1">
      <c r="A9" s="15" t="s">
        <v>17</v>
      </c>
      <c r="B9" s="13">
        <f>+B10+B11</f>
        <v>17350</v>
      </c>
      <c r="C9" s="13">
        <f aca="true" t="shared" si="2" ref="C9:J9">+C10+C11</f>
        <v>25030</v>
      </c>
      <c r="D9" s="13">
        <f t="shared" si="2"/>
        <v>22160</v>
      </c>
      <c r="E9" s="13">
        <f t="shared" si="2"/>
        <v>15104</v>
      </c>
      <c r="F9" s="13">
        <f t="shared" si="2"/>
        <v>18040</v>
      </c>
      <c r="G9" s="13">
        <f t="shared" si="2"/>
        <v>22586</v>
      </c>
      <c r="H9" s="13">
        <f t="shared" si="2"/>
        <v>17282</v>
      </c>
      <c r="I9" s="13">
        <f t="shared" si="2"/>
        <v>2974</v>
      </c>
      <c r="J9" s="13">
        <f t="shared" si="2"/>
        <v>9014</v>
      </c>
      <c r="K9" s="11">
        <f>SUM(B9:J9)</f>
        <v>149540</v>
      </c>
      <c r="L9" s="53"/>
    </row>
    <row r="10" spans="1:11" ht="17.25" customHeight="1">
      <c r="A10" s="29" t="s">
        <v>18</v>
      </c>
      <c r="B10" s="13">
        <v>17350</v>
      </c>
      <c r="C10" s="13">
        <v>25030</v>
      </c>
      <c r="D10" s="13">
        <v>22160</v>
      </c>
      <c r="E10" s="13">
        <v>15104</v>
      </c>
      <c r="F10" s="13">
        <v>18040</v>
      </c>
      <c r="G10" s="13">
        <v>22586</v>
      </c>
      <c r="H10" s="13">
        <v>17282</v>
      </c>
      <c r="I10" s="13">
        <v>2974</v>
      </c>
      <c r="J10" s="13">
        <v>9014</v>
      </c>
      <c r="K10" s="11">
        <f>SUM(B10:J10)</f>
        <v>149540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71693</v>
      </c>
      <c r="C12" s="17">
        <f t="shared" si="3"/>
        <v>99019</v>
      </c>
      <c r="D12" s="17">
        <f t="shared" si="3"/>
        <v>100989</v>
      </c>
      <c r="E12" s="17">
        <f t="shared" si="3"/>
        <v>61687</v>
      </c>
      <c r="F12" s="17">
        <f t="shared" si="3"/>
        <v>91314</v>
      </c>
      <c r="G12" s="17">
        <f t="shared" si="3"/>
        <v>162507</v>
      </c>
      <c r="H12" s="17">
        <f t="shared" si="3"/>
        <v>63992</v>
      </c>
      <c r="I12" s="17">
        <f t="shared" si="3"/>
        <v>9301</v>
      </c>
      <c r="J12" s="17">
        <f t="shared" si="3"/>
        <v>43481</v>
      </c>
      <c r="K12" s="11">
        <f aca="true" t="shared" si="4" ref="K12:K27">SUM(B12:J12)</f>
        <v>703983</v>
      </c>
    </row>
    <row r="13" spans="1:13" ht="17.25" customHeight="1">
      <c r="A13" s="14" t="s">
        <v>20</v>
      </c>
      <c r="B13" s="13">
        <v>35394</v>
      </c>
      <c r="C13" s="13">
        <v>52649</v>
      </c>
      <c r="D13" s="13">
        <v>53305</v>
      </c>
      <c r="E13" s="13">
        <v>32724</v>
      </c>
      <c r="F13" s="13">
        <v>45457</v>
      </c>
      <c r="G13" s="13">
        <v>75675</v>
      </c>
      <c r="H13" s="13">
        <v>30327</v>
      </c>
      <c r="I13" s="13">
        <v>5413</v>
      </c>
      <c r="J13" s="13">
        <v>23314</v>
      </c>
      <c r="K13" s="11">
        <f t="shared" si="4"/>
        <v>354258</v>
      </c>
      <c r="L13" s="52"/>
      <c r="M13" s="53"/>
    </row>
    <row r="14" spans="1:12" ht="17.25" customHeight="1">
      <c r="A14" s="14" t="s">
        <v>21</v>
      </c>
      <c r="B14" s="13">
        <v>34382</v>
      </c>
      <c r="C14" s="13">
        <v>43532</v>
      </c>
      <c r="D14" s="13">
        <v>45663</v>
      </c>
      <c r="E14" s="13">
        <v>27347</v>
      </c>
      <c r="F14" s="13">
        <v>44003</v>
      </c>
      <c r="G14" s="13">
        <v>84179</v>
      </c>
      <c r="H14" s="13">
        <v>31410</v>
      </c>
      <c r="I14" s="13">
        <v>3638</v>
      </c>
      <c r="J14" s="13">
        <v>19435</v>
      </c>
      <c r="K14" s="11">
        <f t="shared" si="4"/>
        <v>333589</v>
      </c>
      <c r="L14" s="52"/>
    </row>
    <row r="15" spans="1:12" ht="17.25" customHeight="1">
      <c r="A15" s="14" t="s">
        <v>22</v>
      </c>
      <c r="B15" s="13">
        <v>1917</v>
      </c>
      <c r="C15" s="13">
        <v>2838</v>
      </c>
      <c r="D15" s="13">
        <v>2021</v>
      </c>
      <c r="E15" s="13">
        <v>1616</v>
      </c>
      <c r="F15" s="13">
        <v>1854</v>
      </c>
      <c r="G15" s="13">
        <v>2653</v>
      </c>
      <c r="H15" s="13">
        <v>2255</v>
      </c>
      <c r="I15" s="13">
        <v>250</v>
      </c>
      <c r="J15" s="13">
        <v>732</v>
      </c>
      <c r="K15" s="11">
        <f t="shared" si="4"/>
        <v>16136</v>
      </c>
      <c r="L15" s="84"/>
    </row>
    <row r="16" spans="1:12" ht="17.25" customHeight="1">
      <c r="A16" s="15" t="s">
        <v>95</v>
      </c>
      <c r="B16" s="13">
        <f>B17+B18+B19</f>
        <v>10418</v>
      </c>
      <c r="C16" s="13">
        <f aca="true" t="shared" si="5" ref="C16:J16">C17+C18+C19</f>
        <v>13128</v>
      </c>
      <c r="D16" s="13">
        <f t="shared" si="5"/>
        <v>14125</v>
      </c>
      <c r="E16" s="13">
        <f t="shared" si="5"/>
        <v>8646</v>
      </c>
      <c r="F16" s="13">
        <f t="shared" si="5"/>
        <v>15280</v>
      </c>
      <c r="G16" s="13">
        <f t="shared" si="5"/>
        <v>26550</v>
      </c>
      <c r="H16" s="13">
        <f t="shared" si="5"/>
        <v>8253</v>
      </c>
      <c r="I16" s="13">
        <f t="shared" si="5"/>
        <v>1608</v>
      </c>
      <c r="J16" s="13">
        <f t="shared" si="5"/>
        <v>6248</v>
      </c>
      <c r="K16" s="11">
        <f t="shared" si="4"/>
        <v>104256</v>
      </c>
      <c r="L16" s="84"/>
    </row>
    <row r="17" spans="1:12" ht="17.25" customHeight="1">
      <c r="A17" s="14" t="s">
        <v>96</v>
      </c>
      <c r="B17" s="13">
        <v>6802</v>
      </c>
      <c r="C17" s="13">
        <v>9199</v>
      </c>
      <c r="D17" s="13">
        <v>9397</v>
      </c>
      <c r="E17" s="13">
        <v>5750</v>
      </c>
      <c r="F17" s="13">
        <v>9947</v>
      </c>
      <c r="G17" s="13">
        <v>15888</v>
      </c>
      <c r="H17" s="13">
        <v>5416</v>
      </c>
      <c r="I17" s="13">
        <v>1123</v>
      </c>
      <c r="J17" s="13">
        <v>4061</v>
      </c>
      <c r="K17" s="11">
        <f t="shared" si="4"/>
        <v>67583</v>
      </c>
      <c r="L17" s="84"/>
    </row>
    <row r="18" spans="1:12" ht="17.25" customHeight="1">
      <c r="A18" s="14" t="s">
        <v>97</v>
      </c>
      <c r="B18" s="13">
        <v>2987</v>
      </c>
      <c r="C18" s="13">
        <v>3044</v>
      </c>
      <c r="D18" s="13">
        <v>4141</v>
      </c>
      <c r="E18" s="13">
        <v>2485</v>
      </c>
      <c r="F18" s="13">
        <v>4763</v>
      </c>
      <c r="G18" s="13">
        <v>9730</v>
      </c>
      <c r="H18" s="13">
        <v>2297</v>
      </c>
      <c r="I18" s="13">
        <v>404</v>
      </c>
      <c r="J18" s="13">
        <v>1942</v>
      </c>
      <c r="K18" s="11">
        <f t="shared" si="4"/>
        <v>31793</v>
      </c>
      <c r="L18" s="84"/>
    </row>
    <row r="19" spans="1:11" ht="17.25" customHeight="1">
      <c r="A19" s="14" t="s">
        <v>98</v>
      </c>
      <c r="B19" s="13">
        <v>629</v>
      </c>
      <c r="C19" s="13">
        <v>885</v>
      </c>
      <c r="D19" s="13">
        <v>587</v>
      </c>
      <c r="E19" s="13">
        <v>411</v>
      </c>
      <c r="F19" s="13">
        <v>570</v>
      </c>
      <c r="G19" s="13">
        <v>932</v>
      </c>
      <c r="H19" s="13">
        <v>540</v>
      </c>
      <c r="I19" s="13">
        <v>81</v>
      </c>
      <c r="J19" s="13">
        <v>245</v>
      </c>
      <c r="K19" s="11">
        <f t="shared" si="4"/>
        <v>4880</v>
      </c>
    </row>
    <row r="20" spans="1:11" ht="17.25" customHeight="1">
      <c r="A20" s="16" t="s">
        <v>23</v>
      </c>
      <c r="B20" s="11">
        <f>+B21+B22+B23</f>
        <v>54143</v>
      </c>
      <c r="C20" s="11">
        <f aca="true" t="shared" si="6" ref="C20:J20">+C21+C22+C23</f>
        <v>61152</v>
      </c>
      <c r="D20" s="11">
        <f t="shared" si="6"/>
        <v>75469</v>
      </c>
      <c r="E20" s="11">
        <f t="shared" si="6"/>
        <v>39229</v>
      </c>
      <c r="F20" s="11">
        <f t="shared" si="6"/>
        <v>82207</v>
      </c>
      <c r="G20" s="11">
        <f t="shared" si="6"/>
        <v>147291</v>
      </c>
      <c r="H20" s="11">
        <f t="shared" si="6"/>
        <v>40133</v>
      </c>
      <c r="I20" s="11">
        <f t="shared" si="6"/>
        <v>8109</v>
      </c>
      <c r="J20" s="11">
        <f t="shared" si="6"/>
        <v>29092</v>
      </c>
      <c r="K20" s="11">
        <f t="shared" si="4"/>
        <v>536825</v>
      </c>
    </row>
    <row r="21" spans="1:12" ht="17.25" customHeight="1">
      <c r="A21" s="12" t="s">
        <v>24</v>
      </c>
      <c r="B21" s="13">
        <v>29645</v>
      </c>
      <c r="C21" s="13">
        <v>36903</v>
      </c>
      <c r="D21" s="13">
        <v>44831</v>
      </c>
      <c r="E21" s="13">
        <v>23563</v>
      </c>
      <c r="F21" s="13">
        <v>46433</v>
      </c>
      <c r="G21" s="13">
        <v>74401</v>
      </c>
      <c r="H21" s="13">
        <v>22275</v>
      </c>
      <c r="I21" s="13">
        <v>5178</v>
      </c>
      <c r="J21" s="13">
        <v>17175</v>
      </c>
      <c r="K21" s="11">
        <f t="shared" si="4"/>
        <v>300404</v>
      </c>
      <c r="L21" s="52"/>
    </row>
    <row r="22" spans="1:12" ht="17.25" customHeight="1">
      <c r="A22" s="12" t="s">
        <v>25</v>
      </c>
      <c r="B22" s="13">
        <v>23585</v>
      </c>
      <c r="C22" s="13">
        <v>23179</v>
      </c>
      <c r="D22" s="13">
        <v>29584</v>
      </c>
      <c r="E22" s="13">
        <v>15086</v>
      </c>
      <c r="F22" s="13">
        <v>34744</v>
      </c>
      <c r="G22" s="13">
        <v>71314</v>
      </c>
      <c r="H22" s="13">
        <v>17129</v>
      </c>
      <c r="I22" s="13">
        <v>2812</v>
      </c>
      <c r="J22" s="13">
        <v>11587</v>
      </c>
      <c r="K22" s="11">
        <f t="shared" si="4"/>
        <v>229020</v>
      </c>
      <c r="L22" s="52"/>
    </row>
    <row r="23" spans="1:11" ht="17.25" customHeight="1">
      <c r="A23" s="12" t="s">
        <v>26</v>
      </c>
      <c r="B23" s="13">
        <v>913</v>
      </c>
      <c r="C23" s="13">
        <v>1070</v>
      </c>
      <c r="D23" s="13">
        <v>1054</v>
      </c>
      <c r="E23" s="13">
        <v>580</v>
      </c>
      <c r="F23" s="13">
        <v>1030</v>
      </c>
      <c r="G23" s="13">
        <v>1576</v>
      </c>
      <c r="H23" s="13">
        <v>729</v>
      </c>
      <c r="I23" s="13">
        <v>119</v>
      </c>
      <c r="J23" s="13">
        <v>330</v>
      </c>
      <c r="K23" s="11">
        <f t="shared" si="4"/>
        <v>7401</v>
      </c>
    </row>
    <row r="24" spans="1:11" ht="17.25" customHeight="1">
      <c r="A24" s="16" t="s">
        <v>27</v>
      </c>
      <c r="B24" s="13">
        <f>+B25+B26</f>
        <v>49499</v>
      </c>
      <c r="C24" s="13">
        <f aca="true" t="shared" si="7" ref="C24:J24">+C25+C26</f>
        <v>71156</v>
      </c>
      <c r="D24" s="13">
        <f t="shared" si="7"/>
        <v>74475</v>
      </c>
      <c r="E24" s="13">
        <f t="shared" si="7"/>
        <v>39837</v>
      </c>
      <c r="F24" s="13">
        <f t="shared" si="7"/>
        <v>57831</v>
      </c>
      <c r="G24" s="13">
        <f t="shared" si="7"/>
        <v>77915</v>
      </c>
      <c r="H24" s="13">
        <f t="shared" si="7"/>
        <v>29902</v>
      </c>
      <c r="I24" s="13">
        <f t="shared" si="7"/>
        <v>8485</v>
      </c>
      <c r="J24" s="13">
        <f t="shared" si="7"/>
        <v>33707</v>
      </c>
      <c r="K24" s="11">
        <f t="shared" si="4"/>
        <v>442807</v>
      </c>
    </row>
    <row r="25" spans="1:12" ht="17.25" customHeight="1">
      <c r="A25" s="12" t="s">
        <v>131</v>
      </c>
      <c r="B25" s="13">
        <v>25544</v>
      </c>
      <c r="C25" s="13">
        <v>38927</v>
      </c>
      <c r="D25" s="13">
        <v>45176</v>
      </c>
      <c r="E25" s="13">
        <v>22767</v>
      </c>
      <c r="F25" s="13">
        <v>31520</v>
      </c>
      <c r="G25" s="13">
        <v>39644</v>
      </c>
      <c r="H25" s="13">
        <v>15812</v>
      </c>
      <c r="I25" s="13">
        <v>5813</v>
      </c>
      <c r="J25" s="13">
        <v>19454</v>
      </c>
      <c r="K25" s="11">
        <f t="shared" si="4"/>
        <v>244657</v>
      </c>
      <c r="L25" s="52"/>
    </row>
    <row r="26" spans="1:12" ht="17.25" customHeight="1">
      <c r="A26" s="12" t="s">
        <v>132</v>
      </c>
      <c r="B26" s="13">
        <f>14637+9318</f>
        <v>23955</v>
      </c>
      <c r="C26" s="13">
        <f>21773+10456</f>
        <v>32229</v>
      </c>
      <c r="D26" s="13">
        <f>18922+10377</f>
        <v>29299</v>
      </c>
      <c r="E26" s="13">
        <f>11547+5523</f>
        <v>17070</v>
      </c>
      <c r="F26" s="13">
        <f>15754+10557</f>
        <v>26311</v>
      </c>
      <c r="G26" s="13">
        <f>22033+16238</f>
        <v>38271</v>
      </c>
      <c r="H26" s="13">
        <f>9670+4420</f>
        <v>14090</v>
      </c>
      <c r="I26" s="13">
        <f>1668+1004</f>
        <v>2672</v>
      </c>
      <c r="J26" s="13">
        <f>9210+5043</f>
        <v>14253</v>
      </c>
      <c r="K26" s="11">
        <f t="shared" si="4"/>
        <v>198150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1154</v>
      </c>
      <c r="I27" s="11">
        <v>0</v>
      </c>
      <c r="J27" s="11">
        <v>0</v>
      </c>
      <c r="K27" s="11">
        <f t="shared" si="4"/>
        <v>1154</v>
      </c>
    </row>
    <row r="28" spans="1:11" ht="15.75" customHeight="1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19"/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26569.27</v>
      </c>
      <c r="I35" s="19">
        <v>0</v>
      </c>
      <c r="J35" s="19">
        <v>0</v>
      </c>
      <c r="K35" s="23">
        <f>SUM(B35:J35)</f>
        <v>26569.27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544848.84</v>
      </c>
      <c r="C47" s="22">
        <f aca="true" t="shared" si="12" ref="C47:H47">+C48+C57</f>
        <v>819859.2599999999</v>
      </c>
      <c r="D47" s="22">
        <f t="shared" si="12"/>
        <v>980605.85</v>
      </c>
      <c r="E47" s="22">
        <f t="shared" si="12"/>
        <v>487609.5</v>
      </c>
      <c r="F47" s="22">
        <f t="shared" si="12"/>
        <v>750157.9900000001</v>
      </c>
      <c r="G47" s="22">
        <f t="shared" si="12"/>
        <v>1061986.33</v>
      </c>
      <c r="H47" s="22">
        <f t="shared" si="12"/>
        <v>482255.65</v>
      </c>
      <c r="I47" s="22">
        <f>+I48+I57</f>
        <v>146712.26</v>
      </c>
      <c r="J47" s="22">
        <f>+J48+J57</f>
        <v>360440.76999999996</v>
      </c>
      <c r="K47" s="22">
        <f>SUM(B47:J47)</f>
        <v>5634476.449999999</v>
      </c>
    </row>
    <row r="48" spans="1:11" ht="17.25" customHeight="1">
      <c r="A48" s="16" t="s">
        <v>113</v>
      </c>
      <c r="B48" s="23">
        <f>SUM(B49:B56)</f>
        <v>526777.25</v>
      </c>
      <c r="C48" s="23">
        <f aca="true" t="shared" si="13" ref="C48:J48">SUM(C49:C56)</f>
        <v>796960.7699999999</v>
      </c>
      <c r="D48" s="23">
        <f t="shared" si="13"/>
        <v>955899.75</v>
      </c>
      <c r="E48" s="23">
        <f t="shared" si="13"/>
        <v>465899.45</v>
      </c>
      <c r="F48" s="23">
        <f t="shared" si="13"/>
        <v>727518.4700000001</v>
      </c>
      <c r="G48" s="23">
        <f t="shared" si="13"/>
        <v>1032976.79</v>
      </c>
      <c r="H48" s="23">
        <f t="shared" si="13"/>
        <v>462899.64</v>
      </c>
      <c r="I48" s="23">
        <f t="shared" si="13"/>
        <v>146712.26</v>
      </c>
      <c r="J48" s="23">
        <f t="shared" si="13"/>
        <v>346910.14999999997</v>
      </c>
      <c r="K48" s="23">
        <f aca="true" t="shared" si="14" ref="K48:K57">SUM(B48:J48)</f>
        <v>5462554.53</v>
      </c>
    </row>
    <row r="49" spans="1:11" ht="17.25" customHeight="1">
      <c r="A49" s="34" t="s">
        <v>44</v>
      </c>
      <c r="B49" s="23">
        <f aca="true" t="shared" si="15" ref="B49:H49">ROUND(B30*B7,2)</f>
        <v>523660.46</v>
      </c>
      <c r="C49" s="23">
        <f t="shared" si="15"/>
        <v>790749.84</v>
      </c>
      <c r="D49" s="23">
        <f t="shared" si="15"/>
        <v>950950.08</v>
      </c>
      <c r="E49" s="23">
        <f t="shared" si="15"/>
        <v>463207.55</v>
      </c>
      <c r="F49" s="23">
        <f t="shared" si="15"/>
        <v>723480.91</v>
      </c>
      <c r="G49" s="23">
        <f t="shared" si="15"/>
        <v>1027250.42</v>
      </c>
      <c r="H49" s="23">
        <f t="shared" si="15"/>
        <v>433354.62</v>
      </c>
      <c r="I49" s="23">
        <f>ROUND(I30*I7,2)</f>
        <v>145646.54</v>
      </c>
      <c r="J49" s="23">
        <f>ROUND(J30*J7,2)</f>
        <v>344693.11</v>
      </c>
      <c r="K49" s="23">
        <f t="shared" si="14"/>
        <v>5402993.53</v>
      </c>
    </row>
    <row r="50" spans="1:11" ht="17.25" customHeight="1">
      <c r="A50" s="34" t="s">
        <v>45</v>
      </c>
      <c r="B50" s="19">
        <v>0</v>
      </c>
      <c r="C50" s="23">
        <f>ROUND(C31*C7,2)</f>
        <v>1757.69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1757.69</v>
      </c>
    </row>
    <row r="51" spans="1:11" ht="17.25" customHeight="1">
      <c r="A51" s="67" t="s">
        <v>106</v>
      </c>
      <c r="B51" s="68">
        <f aca="true" t="shared" si="16" ref="B51:H51">ROUND(B32*B7,2)</f>
        <v>-974.89</v>
      </c>
      <c r="C51" s="68">
        <f t="shared" si="16"/>
        <v>-1320.48</v>
      </c>
      <c r="D51" s="68">
        <f t="shared" si="16"/>
        <v>-1436.09</v>
      </c>
      <c r="E51" s="68">
        <f t="shared" si="16"/>
        <v>-753.5</v>
      </c>
      <c r="F51" s="68">
        <f t="shared" si="16"/>
        <v>-1243.96</v>
      </c>
      <c r="G51" s="68">
        <f t="shared" si="16"/>
        <v>-1703.71</v>
      </c>
      <c r="H51" s="68">
        <f t="shared" si="16"/>
        <v>-739.29</v>
      </c>
      <c r="I51" s="19">
        <v>0</v>
      </c>
      <c r="J51" s="19">
        <v>0</v>
      </c>
      <c r="K51" s="68">
        <f>SUM(B51:J51)</f>
        <v>-8171.92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26569.27</v>
      </c>
      <c r="I53" s="31">
        <f>+I35</f>
        <v>0</v>
      </c>
      <c r="J53" s="31">
        <f>+J35</f>
        <v>0</v>
      </c>
      <c r="K53" s="23">
        <f t="shared" si="14"/>
        <v>26569.27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-65930</v>
      </c>
      <c r="C61" s="35">
        <f t="shared" si="17"/>
        <v>-95219.93</v>
      </c>
      <c r="D61" s="35">
        <f t="shared" si="17"/>
        <v>-85287.6</v>
      </c>
      <c r="E61" s="35">
        <f t="shared" si="17"/>
        <v>-61442.36</v>
      </c>
      <c r="F61" s="35">
        <f t="shared" si="17"/>
        <v>-68932.65</v>
      </c>
      <c r="G61" s="35">
        <f t="shared" si="17"/>
        <v>-85838.65000000001</v>
      </c>
      <c r="H61" s="35">
        <f t="shared" si="17"/>
        <v>-65671.6</v>
      </c>
      <c r="I61" s="35">
        <f t="shared" si="17"/>
        <v>-13421.880000000001</v>
      </c>
      <c r="J61" s="35">
        <f t="shared" si="17"/>
        <v>-34253.2</v>
      </c>
      <c r="K61" s="35">
        <f>SUM(B61:J61)</f>
        <v>-575997.87</v>
      </c>
    </row>
    <row r="62" spans="1:11" ht="18.75" customHeight="1">
      <c r="A62" s="16" t="s">
        <v>75</v>
      </c>
      <c r="B62" s="35">
        <f aca="true" t="shared" si="18" ref="B62:J62">B63+B64+B65+B66+B67+B68</f>
        <v>-65930</v>
      </c>
      <c r="C62" s="35">
        <f t="shared" si="18"/>
        <v>-95114</v>
      </c>
      <c r="D62" s="35">
        <f t="shared" si="18"/>
        <v>-84208</v>
      </c>
      <c r="E62" s="35">
        <f t="shared" si="18"/>
        <v>-57395.2</v>
      </c>
      <c r="F62" s="35">
        <f t="shared" si="18"/>
        <v>-68552</v>
      </c>
      <c r="G62" s="35">
        <f t="shared" si="18"/>
        <v>-85826.8</v>
      </c>
      <c r="H62" s="35">
        <f t="shared" si="18"/>
        <v>-65671.6</v>
      </c>
      <c r="I62" s="35">
        <f t="shared" si="18"/>
        <v>-11301.2</v>
      </c>
      <c r="J62" s="35">
        <f t="shared" si="18"/>
        <v>-34253.2</v>
      </c>
      <c r="K62" s="35">
        <f aca="true" t="shared" si="19" ref="K62:K93">SUM(B62:J62)</f>
        <v>-568251.9999999999</v>
      </c>
    </row>
    <row r="63" spans="1:11" ht="18.75" customHeight="1">
      <c r="A63" s="12" t="s">
        <v>76</v>
      </c>
      <c r="B63" s="35">
        <f>-ROUND(B9*$D$3,2)</f>
        <v>-65930</v>
      </c>
      <c r="C63" s="35">
        <f aca="true" t="shared" si="20" ref="C63:J63">-ROUND(C9*$D$3,2)</f>
        <v>-95114</v>
      </c>
      <c r="D63" s="35">
        <f t="shared" si="20"/>
        <v>-84208</v>
      </c>
      <c r="E63" s="35">
        <f t="shared" si="20"/>
        <v>-57395.2</v>
      </c>
      <c r="F63" s="35">
        <f t="shared" si="20"/>
        <v>-68552</v>
      </c>
      <c r="G63" s="35">
        <f t="shared" si="20"/>
        <v>-85826.8</v>
      </c>
      <c r="H63" s="35">
        <f t="shared" si="20"/>
        <v>-65671.6</v>
      </c>
      <c r="I63" s="35">
        <f t="shared" si="20"/>
        <v>-11301.2</v>
      </c>
      <c r="J63" s="35">
        <f t="shared" si="20"/>
        <v>-34253.2</v>
      </c>
      <c r="K63" s="35">
        <f t="shared" si="19"/>
        <v>-568251.9999999999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0</v>
      </c>
      <c r="C69" s="68">
        <f t="shared" si="21"/>
        <v>-105.93</v>
      </c>
      <c r="D69" s="68">
        <f t="shared" si="21"/>
        <v>-1079.6</v>
      </c>
      <c r="E69" s="68">
        <f t="shared" si="21"/>
        <v>-4047.16</v>
      </c>
      <c r="F69" s="68">
        <f t="shared" si="21"/>
        <v>-380.65</v>
      </c>
      <c r="G69" s="68">
        <f t="shared" si="21"/>
        <v>-11.85</v>
      </c>
      <c r="H69" s="68">
        <f t="shared" si="21"/>
        <v>0</v>
      </c>
      <c r="I69" s="68">
        <f t="shared" si="21"/>
        <v>-2120.68</v>
      </c>
      <c r="J69" s="68">
        <f t="shared" si="21"/>
        <v>0</v>
      </c>
      <c r="K69" s="68">
        <f t="shared" si="19"/>
        <v>-7745.869999999999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8">
        <f t="shared" si="19"/>
        <v>0</v>
      </c>
    </row>
    <row r="74" spans="1:11" ht="18.75" customHeight="1">
      <c r="A74" s="34" t="s">
        <v>59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8">
        <f t="shared" si="19"/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-4047.16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>
        <f t="shared" si="19"/>
        <v>-4047.16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478918.84</v>
      </c>
      <c r="C104" s="24">
        <f t="shared" si="22"/>
        <v>724639.3299999998</v>
      </c>
      <c r="D104" s="24">
        <f t="shared" si="22"/>
        <v>895318.25</v>
      </c>
      <c r="E104" s="24">
        <f t="shared" si="22"/>
        <v>426167.14</v>
      </c>
      <c r="F104" s="24">
        <f t="shared" si="22"/>
        <v>681225.3400000001</v>
      </c>
      <c r="G104" s="24">
        <f t="shared" si="22"/>
        <v>976147.68</v>
      </c>
      <c r="H104" s="24">
        <f t="shared" si="22"/>
        <v>416584.05000000005</v>
      </c>
      <c r="I104" s="24">
        <f>+I105+I106</f>
        <v>133290.38</v>
      </c>
      <c r="J104" s="24">
        <f>+J105+J106</f>
        <v>326187.56999999995</v>
      </c>
      <c r="K104" s="48">
        <f>SUM(B104:J104)</f>
        <v>5058478.580000001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460847.25</v>
      </c>
      <c r="C105" s="24">
        <f t="shared" si="23"/>
        <v>701740.8399999999</v>
      </c>
      <c r="D105" s="24">
        <f t="shared" si="23"/>
        <v>870612.15</v>
      </c>
      <c r="E105" s="24">
        <f t="shared" si="23"/>
        <v>404457.09</v>
      </c>
      <c r="F105" s="24">
        <f t="shared" si="23"/>
        <v>658585.8200000001</v>
      </c>
      <c r="G105" s="24">
        <f t="shared" si="23"/>
        <v>947138.14</v>
      </c>
      <c r="H105" s="24">
        <f t="shared" si="23"/>
        <v>397228.04000000004</v>
      </c>
      <c r="I105" s="24">
        <f t="shared" si="23"/>
        <v>133290.38</v>
      </c>
      <c r="J105" s="24">
        <f t="shared" si="23"/>
        <v>312656.94999999995</v>
      </c>
      <c r="K105" s="48">
        <f>SUM(B105:J105)</f>
        <v>4886556.66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5058478.6</v>
      </c>
      <c r="L112" s="54"/>
    </row>
    <row r="113" spans="1:11" ht="18.75" customHeight="1">
      <c r="A113" s="26" t="s">
        <v>71</v>
      </c>
      <c r="B113" s="27">
        <v>60847.1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60847.1</v>
      </c>
    </row>
    <row r="114" spans="1:11" ht="18.75" customHeight="1">
      <c r="A114" s="26" t="s">
        <v>72</v>
      </c>
      <c r="B114" s="27">
        <v>418071.75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418071.75</v>
      </c>
    </row>
    <row r="115" spans="1:11" ht="18.75" customHeight="1">
      <c r="A115" s="26" t="s">
        <v>73</v>
      </c>
      <c r="B115" s="40">
        <v>0</v>
      </c>
      <c r="C115" s="27">
        <f>+C104</f>
        <v>724639.3299999998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724639.3299999998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895318.25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895318.25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426167.14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426167.14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132269.24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132269.24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247148.78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247148.78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39360.87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39360.87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262446.45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262446.45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298001.92</v>
      </c>
      <c r="H122" s="40">
        <v>0</v>
      </c>
      <c r="I122" s="40">
        <v>0</v>
      </c>
      <c r="J122" s="40">
        <v>0</v>
      </c>
      <c r="K122" s="41">
        <f t="shared" si="25"/>
        <v>298001.92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27874.29</v>
      </c>
      <c r="H123" s="40">
        <v>0</v>
      </c>
      <c r="I123" s="40">
        <v>0</v>
      </c>
      <c r="J123" s="40">
        <v>0</v>
      </c>
      <c r="K123" s="41">
        <f t="shared" si="25"/>
        <v>27874.29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142668.34</v>
      </c>
      <c r="H124" s="40">
        <v>0</v>
      </c>
      <c r="I124" s="40">
        <v>0</v>
      </c>
      <c r="J124" s="40">
        <v>0</v>
      </c>
      <c r="K124" s="41">
        <f t="shared" si="25"/>
        <v>142668.34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131016.29</v>
      </c>
      <c r="H125" s="40">
        <v>0</v>
      </c>
      <c r="I125" s="40">
        <v>0</v>
      </c>
      <c r="J125" s="40">
        <v>0</v>
      </c>
      <c r="K125" s="41">
        <f t="shared" si="25"/>
        <v>131016.29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376586.84</v>
      </c>
      <c r="H126" s="40">
        <v>0</v>
      </c>
      <c r="I126" s="40">
        <v>0</v>
      </c>
      <c r="J126" s="40">
        <v>0</v>
      </c>
      <c r="K126" s="41">
        <f t="shared" si="25"/>
        <v>376586.84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152134.39</v>
      </c>
      <c r="I127" s="40">
        <v>0</v>
      </c>
      <c r="J127" s="40">
        <v>0</v>
      </c>
      <c r="K127" s="41">
        <f t="shared" si="25"/>
        <v>152134.39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264449.67</v>
      </c>
      <c r="I128" s="40">
        <v>0</v>
      </c>
      <c r="J128" s="40">
        <v>0</v>
      </c>
      <c r="K128" s="41">
        <f t="shared" si="25"/>
        <v>264449.67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133290.38</v>
      </c>
      <c r="J129" s="40">
        <v>0</v>
      </c>
      <c r="K129" s="41">
        <f t="shared" si="25"/>
        <v>133290.38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326187.57</v>
      </c>
      <c r="K130" s="44">
        <f t="shared" si="25"/>
        <v>326187.57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2016-06-06T15:26:32Z</dcterms:modified>
  <cp:category/>
  <cp:version/>
  <cp:contentType/>
  <cp:contentStatus/>
</cp:coreProperties>
</file>