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<sst xmlns="http://schemas.openxmlformats.org/spreadsheetml/2006/main" count="136" uniqueCount="136">
  <si>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</si>
  <si>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</si>
  <si>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</si>
  <si>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</si>
  <si>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</si>
  <si>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</si>
  <si>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</si>
  <si>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</si>
  <si>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</si>
  <si>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</si>
  <si>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</si>
  <si>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</si>
  <si>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</si>
  <si>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</si>
  <si>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</si>
  <si>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</si>
  <si>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</si>
  <si>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</si>
  <si>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</si>
  <si>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</si>
  <si>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</si>
  <si>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</si>
  <si>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</si>
  <si>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</si>
  <si>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</si>
  <si>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</si>
  <si>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</si>
  <si>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</si>
  <si>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</si>
  <si>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</si>
  <si>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</si>
  <si>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</si>
  <si>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</si>
  <si>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</si>
  <si>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</si>
  <si>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</si>
  <si>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</si>
  <si>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</si>
  <si>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</si>
  <si>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</si>
  <si>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</si>
  <si>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</si>
  <si>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</si>
  <si>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</si>
  <si>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</si>
  <si>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</si>
  <si>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</si>
  <si>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</si>
  <si>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</si>
  <si>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</si>
  <si>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</si>
  <si>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</si>
  <si>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</si>
  <si>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</si>
  <si>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</si>
  <si>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</si>
  <si>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</si>
  <si>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</si>
  <si>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</si>
  <si>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</si>
  <si>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</si>
  <si>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</si>
  <si>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</si>
  <si>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</si>
  <si>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</si>
  <si>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</si>
  <si>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</si>
  <si>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</si>
  <si>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</si>
  <si>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</si>
  <si>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</si>
  <si>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</si>
  <si>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</si>
  <si>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</si>
  <si>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</si>
  <si>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</si>
  <si>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</si>
  <si>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</si>
  <si>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</si>
  <si>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</si>
  <si>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</si>
  <si>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</si>
  <si>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</si>
  <si>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</si>
  <si>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</si>
  <si>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</si>
  <si>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</si>
  <si>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</si>
  <si>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</si>
  <si>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</si>
  <si>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</si>
  <si>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</si>
  <si>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</si>
  <si>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</si>
  <si>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</si>
  <si>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</si>
  <si>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</si>
  <si>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</si>
  <si>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</si>
  <si>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</si>
  <si>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</si>
  <si>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</si>
  <si>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</si>
  <si>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</si>
  <si>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</si>
  <si>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</si>
  <si>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</si>
  <si>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</si>
  <si>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</si>
  <si>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</si>
  <si>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</si>
  <si>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</si>
  <si>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</si>
  <si>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</si>
  <si>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</si>
  <si>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</si>
  <si>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</si>
  <si>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</si>
  <si>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</si>
  <si>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</si>
  <si>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</si>
  <si>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</si>
  <si>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</si>
  <si>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</si>
  <si>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</si>
  <si>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</si>
  <si>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</si>
  <si>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</si>
  <si>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</si>
  <si>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</si>
  <si>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OPERAÇÃO 23/05/16 - VENCIMENTO 31/05/16</t>
  </si>
  <si>
    <t>6.3. Revisão de Remuneração pelo Transporte Coletivo ¹</t>
  </si>
  <si>
    <t xml:space="preserve">       ¹ - Rede da Madrugada (linhas noturnas) referente a abril/16.</t>
  </si>
  <si>
    <t>Nota: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</si>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</sst>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15</v>
      </c>
      <c r="B4" s="81" t="s">
        <v>93</v>
      </c>
      <c r="C4" s="82"/>
      <c r="D4" s="82"/>
      <c r="E4" s="82"/>
      <c r="F4" s="82"/>
      <c r="G4" s="82"/>
      <c r="H4" s="82"/>
      <c r="I4" s="82"/>
      <c r="J4" s="83"/>
      <c r="K4" s="80" t="s">
        <v>16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4" t="s">
        <v>92</v>
      </c>
      <c r="J5" s="84" t="s">
        <v>91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28</v>
      </c>
      <c r="B7" s="9">
        <f aca="true" t="shared" si="0" ref="B7:K7">+B8+B20+B24+B27</f>
        <v>601124</v>
      </c>
      <c r="C7" s="9">
        <f t="shared" si="0"/>
        <v>766076</v>
      </c>
      <c r="D7" s="9">
        <f t="shared" si="0"/>
        <v>783307</v>
      </c>
      <c r="E7" s="9">
        <f t="shared" si="0"/>
        <v>532147</v>
      </c>
      <c r="F7" s="9">
        <f t="shared" si="0"/>
        <v>723769</v>
      </c>
      <c r="G7" s="9">
        <f t="shared" si="0"/>
        <v>1213879</v>
      </c>
      <c r="H7" s="9">
        <f t="shared" si="0"/>
        <v>559675</v>
      </c>
      <c r="I7" s="9">
        <f t="shared" si="0"/>
        <v>123211</v>
      </c>
      <c r="J7" s="9">
        <f t="shared" si="0"/>
        <v>312534</v>
      </c>
      <c r="K7" s="9">
        <f t="shared" si="0"/>
        <v>5615722</v>
      </c>
      <c r="L7" s="52"/>
    </row>
    <row r="8" spans="1:11" ht="17.25" customHeight="1">
      <c r="A8" s="10" t="s">
        <v>99</v>
      </c>
      <c r="B8" s="11">
        <f>B9+B12+B16</f>
        <v>292859</v>
      </c>
      <c r="C8" s="11">
        <f aca="true" t="shared" si="1" ref="C8:J8">C9+C12+C16</f>
        <v>384359</v>
      </c>
      <c r="D8" s="11">
        <f t="shared" si="1"/>
        <v>370227</v>
      </c>
      <c r="E8" s="11">
        <f t="shared" si="1"/>
        <v>269246</v>
      </c>
      <c r="F8" s="11">
        <f t="shared" si="1"/>
        <v>352024</v>
      </c>
      <c r="G8" s="11">
        <f t="shared" si="1"/>
        <v>594624</v>
      </c>
      <c r="H8" s="11">
        <f t="shared" si="1"/>
        <v>302395</v>
      </c>
      <c r="I8" s="11">
        <f t="shared" si="1"/>
        <v>56294</v>
      </c>
      <c r="J8" s="11">
        <f t="shared" si="1"/>
        <v>145895</v>
      </c>
      <c r="K8" s="11">
        <f>SUM(B8:J8)</f>
        <v>2767923</v>
      </c>
    </row>
    <row r="9" spans="1:11" ht="17.25" customHeight="1">
      <c r="A9" s="15" t="s">
        <v>17</v>
      </c>
      <c r="B9" s="13">
        <f>+B10+B11</f>
        <v>37834</v>
      </c>
      <c r="C9" s="13">
        <f aca="true" t="shared" si="2" ref="C9:J9">+C10+C11</f>
        <v>52367</v>
      </c>
      <c r="D9" s="13">
        <f t="shared" si="2"/>
        <v>45881</v>
      </c>
      <c r="E9" s="13">
        <f t="shared" si="2"/>
        <v>35377</v>
      </c>
      <c r="F9" s="13">
        <f t="shared" si="2"/>
        <v>40480</v>
      </c>
      <c r="G9" s="13">
        <f t="shared" si="2"/>
        <v>54619</v>
      </c>
      <c r="H9" s="13">
        <f t="shared" si="2"/>
        <v>47382</v>
      </c>
      <c r="I9" s="13">
        <f t="shared" si="2"/>
        <v>8588</v>
      </c>
      <c r="J9" s="13">
        <f t="shared" si="2"/>
        <v>16660</v>
      </c>
      <c r="K9" s="11">
        <f>SUM(B9:J9)</f>
        <v>339188</v>
      </c>
    </row>
    <row r="10" spans="1:11" ht="17.25" customHeight="1">
      <c r="A10" s="29" t="s">
        <v>18</v>
      </c>
      <c r="B10" s="13">
        <v>37834</v>
      </c>
      <c r="C10" s="13">
        <v>52367</v>
      </c>
      <c r="D10" s="13">
        <v>45881</v>
      </c>
      <c r="E10" s="13">
        <v>35377</v>
      </c>
      <c r="F10" s="13">
        <v>40480</v>
      </c>
      <c r="G10" s="13">
        <v>54619</v>
      </c>
      <c r="H10" s="13">
        <v>47382</v>
      </c>
      <c r="I10" s="13">
        <v>8588</v>
      </c>
      <c r="J10" s="13">
        <v>16660</v>
      </c>
      <c r="K10" s="11">
        <f>SUM(B10:J10)</f>
        <v>339188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225340</v>
      </c>
      <c r="C12" s="17">
        <f t="shared" si="3"/>
        <v>295206</v>
      </c>
      <c r="D12" s="17">
        <f t="shared" si="3"/>
        <v>287519</v>
      </c>
      <c r="E12" s="17">
        <f t="shared" si="3"/>
        <v>207480</v>
      </c>
      <c r="F12" s="17">
        <f t="shared" si="3"/>
        <v>271928</v>
      </c>
      <c r="G12" s="17">
        <f t="shared" si="3"/>
        <v>471554</v>
      </c>
      <c r="H12" s="17">
        <f t="shared" si="3"/>
        <v>226838</v>
      </c>
      <c r="I12" s="17">
        <f t="shared" si="3"/>
        <v>41476</v>
      </c>
      <c r="J12" s="17">
        <f t="shared" si="3"/>
        <v>114088</v>
      </c>
      <c r="K12" s="11">
        <f aca="true" t="shared" si="4" ref="K12:K27">SUM(B12:J12)</f>
        <v>2141429</v>
      </c>
    </row>
    <row r="13" spans="1:13" ht="17.25" customHeight="1">
      <c r="A13" s="14" t="s">
        <v>20</v>
      </c>
      <c r="B13" s="13">
        <v>107955</v>
      </c>
      <c r="C13" s="13">
        <v>150838</v>
      </c>
      <c r="D13" s="13">
        <v>151247</v>
      </c>
      <c r="E13" s="13">
        <v>106288</v>
      </c>
      <c r="F13" s="13">
        <v>136367</v>
      </c>
      <c r="G13" s="13">
        <v>224735</v>
      </c>
      <c r="H13" s="13">
        <v>104666</v>
      </c>
      <c r="I13" s="13">
        <v>23132</v>
      </c>
      <c r="J13" s="13">
        <v>60288</v>
      </c>
      <c r="K13" s="11">
        <f t="shared" si="4"/>
        <v>1065516</v>
      </c>
      <c r="L13" s="52"/>
      <c r="M13" s="53"/>
    </row>
    <row r="14" spans="1:12" ht="17.25" customHeight="1">
      <c r="A14" s="14" t="s">
        <v>21</v>
      </c>
      <c r="B14" s="13">
        <v>106644</v>
      </c>
      <c r="C14" s="13">
        <v>128497</v>
      </c>
      <c r="D14" s="13">
        <v>124910</v>
      </c>
      <c r="E14" s="13">
        <v>91261</v>
      </c>
      <c r="F14" s="13">
        <v>124631</v>
      </c>
      <c r="G14" s="13">
        <v>230257</v>
      </c>
      <c r="H14" s="13">
        <v>105237</v>
      </c>
      <c r="I14" s="13">
        <v>15590</v>
      </c>
      <c r="J14" s="13">
        <v>50200</v>
      </c>
      <c r="K14" s="11">
        <f t="shared" si="4"/>
        <v>977227</v>
      </c>
      <c r="L14" s="52"/>
    </row>
    <row r="15" spans="1:11" ht="17.25" customHeight="1">
      <c r="A15" s="14" t="s">
        <v>22</v>
      </c>
      <c r="B15" s="13">
        <v>10741</v>
      </c>
      <c r="C15" s="13">
        <v>15871</v>
      </c>
      <c r="D15" s="13">
        <v>11362</v>
      </c>
      <c r="E15" s="13">
        <v>9931</v>
      </c>
      <c r="F15" s="13">
        <v>10930</v>
      </c>
      <c r="G15" s="13">
        <v>16562</v>
      </c>
      <c r="H15" s="13">
        <v>16935</v>
      </c>
      <c r="I15" s="13">
        <v>2754</v>
      </c>
      <c r="J15" s="13">
        <v>3600</v>
      </c>
      <c r="K15" s="11">
        <f t="shared" si="4"/>
        <v>98686</v>
      </c>
    </row>
    <row r="16" spans="1:11" ht="17.25" customHeight="1">
      <c r="A16" s="15" t="s">
        <v>95</v>
      </c>
      <c r="B16" s="13">
        <f>B17+B18+B19</f>
        <v>29685</v>
      </c>
      <c r="C16" s="13">
        <f aca="true" t="shared" si="5" ref="C16:J16">C17+C18+C19</f>
        <v>36786</v>
      </c>
      <c r="D16" s="13">
        <f t="shared" si="5"/>
        <v>36827</v>
      </c>
      <c r="E16" s="13">
        <f t="shared" si="5"/>
        <v>26389</v>
      </c>
      <c r="F16" s="13">
        <f t="shared" si="5"/>
        <v>39616</v>
      </c>
      <c r="G16" s="13">
        <f t="shared" si="5"/>
        <v>68451</v>
      </c>
      <c r="H16" s="13">
        <f t="shared" si="5"/>
        <v>28175</v>
      </c>
      <c r="I16" s="13">
        <f t="shared" si="5"/>
        <v>6230</v>
      </c>
      <c r="J16" s="13">
        <f t="shared" si="5"/>
        <v>15147</v>
      </c>
      <c r="K16" s="11">
        <f t="shared" si="4"/>
        <v>287306</v>
      </c>
    </row>
    <row r="17" spans="1:11" ht="17.25" customHeight="1">
      <c r="A17" s="14" t="s">
        <v>96</v>
      </c>
      <c r="B17" s="13">
        <v>19648</v>
      </c>
      <c r="C17" s="13">
        <v>25948</v>
      </c>
      <c r="D17" s="13">
        <v>24700</v>
      </c>
      <c r="E17" s="13">
        <v>17956</v>
      </c>
      <c r="F17" s="13">
        <v>26295</v>
      </c>
      <c r="G17" s="13">
        <v>44448</v>
      </c>
      <c r="H17" s="13">
        <v>19250</v>
      </c>
      <c r="I17" s="13">
        <v>4294</v>
      </c>
      <c r="J17" s="13">
        <v>10056</v>
      </c>
      <c r="K17" s="11">
        <f t="shared" si="4"/>
        <v>192595</v>
      </c>
    </row>
    <row r="18" spans="1:11" ht="17.25" customHeight="1">
      <c r="A18" s="14" t="s">
        <v>97</v>
      </c>
      <c r="B18" s="13">
        <v>7448</v>
      </c>
      <c r="C18" s="13">
        <v>7331</v>
      </c>
      <c r="D18" s="13">
        <v>9835</v>
      </c>
      <c r="E18" s="13">
        <v>6315</v>
      </c>
      <c r="F18" s="13">
        <v>10818</v>
      </c>
      <c r="G18" s="13">
        <v>19812</v>
      </c>
      <c r="H18" s="13">
        <v>5618</v>
      </c>
      <c r="I18" s="13">
        <v>1367</v>
      </c>
      <c r="J18" s="13">
        <v>4201</v>
      </c>
      <c r="K18" s="11">
        <f t="shared" si="4"/>
        <v>72745</v>
      </c>
    </row>
    <row r="19" spans="1:11" ht="17.25" customHeight="1">
      <c r="A19" s="14" t="s">
        <v>98</v>
      </c>
      <c r="B19" s="13">
        <v>2589</v>
      </c>
      <c r="C19" s="13">
        <v>3507</v>
      </c>
      <c r="D19" s="13">
        <v>2292</v>
      </c>
      <c r="E19" s="13">
        <v>2118</v>
      </c>
      <c r="F19" s="13">
        <v>2503</v>
      </c>
      <c r="G19" s="13">
        <v>4191</v>
      </c>
      <c r="H19" s="13">
        <v>3307</v>
      </c>
      <c r="I19" s="13">
        <v>569</v>
      </c>
      <c r="J19" s="13">
        <v>890</v>
      </c>
      <c r="K19" s="11">
        <f t="shared" si="4"/>
        <v>21966</v>
      </c>
    </row>
    <row r="20" spans="1:11" ht="17.25" customHeight="1">
      <c r="A20" s="16" t="s">
        <v>23</v>
      </c>
      <c r="B20" s="11">
        <f>+B21+B22+B23</f>
        <v>162377</v>
      </c>
      <c r="C20" s="11">
        <f aca="true" t="shared" si="6" ref="C20:J20">+C21+C22+C23</f>
        <v>180551</v>
      </c>
      <c r="D20" s="11">
        <f t="shared" si="6"/>
        <v>202049</v>
      </c>
      <c r="E20" s="11">
        <f t="shared" si="6"/>
        <v>131628</v>
      </c>
      <c r="F20" s="11">
        <f t="shared" si="6"/>
        <v>206671</v>
      </c>
      <c r="G20" s="11">
        <f t="shared" si="6"/>
        <v>382964</v>
      </c>
      <c r="H20" s="11">
        <f t="shared" si="6"/>
        <v>137079</v>
      </c>
      <c r="I20" s="11">
        <f t="shared" si="6"/>
        <v>32088</v>
      </c>
      <c r="J20" s="11">
        <f t="shared" si="6"/>
        <v>75720</v>
      </c>
      <c r="K20" s="11">
        <f t="shared" si="4"/>
        <v>1511127</v>
      </c>
    </row>
    <row r="21" spans="1:12" ht="17.25" customHeight="1">
      <c r="A21" s="12" t="s">
        <v>24</v>
      </c>
      <c r="B21" s="13">
        <v>87422</v>
      </c>
      <c r="C21" s="13">
        <v>106910</v>
      </c>
      <c r="D21" s="13">
        <v>120827</v>
      </c>
      <c r="E21" s="13">
        <v>77190</v>
      </c>
      <c r="F21" s="13">
        <v>118246</v>
      </c>
      <c r="G21" s="13">
        <v>203133</v>
      </c>
      <c r="H21" s="13">
        <v>77343</v>
      </c>
      <c r="I21" s="13">
        <v>19954</v>
      </c>
      <c r="J21" s="13">
        <v>44079</v>
      </c>
      <c r="K21" s="11">
        <f t="shared" si="4"/>
        <v>855104</v>
      </c>
      <c r="L21" s="52"/>
    </row>
    <row r="22" spans="1:12" ht="17.25" customHeight="1">
      <c r="A22" s="12" t="s">
        <v>25</v>
      </c>
      <c r="B22" s="13">
        <v>70014</v>
      </c>
      <c r="C22" s="13">
        <v>67988</v>
      </c>
      <c r="D22" s="13">
        <v>76395</v>
      </c>
      <c r="E22" s="13">
        <v>50889</v>
      </c>
      <c r="F22" s="13">
        <v>83781</v>
      </c>
      <c r="G22" s="13">
        <v>171586</v>
      </c>
      <c r="H22" s="13">
        <v>54037</v>
      </c>
      <c r="I22" s="13">
        <v>11150</v>
      </c>
      <c r="J22" s="13">
        <v>30078</v>
      </c>
      <c r="K22" s="11">
        <f t="shared" si="4"/>
        <v>615918</v>
      </c>
      <c r="L22" s="52"/>
    </row>
    <row r="23" spans="1:11" ht="17.25" customHeight="1">
      <c r="A23" s="12" t="s">
        <v>26</v>
      </c>
      <c r="B23" s="13">
        <v>4941</v>
      </c>
      <c r="C23" s="13">
        <v>5653</v>
      </c>
      <c r="D23" s="13">
        <v>4827</v>
      </c>
      <c r="E23" s="13">
        <v>3549</v>
      </c>
      <c r="F23" s="13">
        <v>4644</v>
      </c>
      <c r="G23" s="13">
        <v>8245</v>
      </c>
      <c r="H23" s="13">
        <v>5699</v>
      </c>
      <c r="I23" s="13">
        <v>984</v>
      </c>
      <c r="J23" s="13">
        <v>1563</v>
      </c>
      <c r="K23" s="11">
        <f t="shared" si="4"/>
        <v>40105</v>
      </c>
    </row>
    <row r="24" spans="1:11" ht="17.25" customHeight="1">
      <c r="A24" s="16" t="s">
        <v>27</v>
      </c>
      <c r="B24" s="13">
        <f>+B25+B26</f>
        <v>145888</v>
      </c>
      <c r="C24" s="13">
        <f aca="true" t="shared" si="7" ref="C24:J24">+C25+C26</f>
        <v>201166</v>
      </c>
      <c r="D24" s="13">
        <f t="shared" si="7"/>
        <v>211031</v>
      </c>
      <c r="E24" s="13">
        <f t="shared" si="7"/>
        <v>131273</v>
      </c>
      <c r="F24" s="13">
        <f t="shared" si="7"/>
        <v>165074</v>
      </c>
      <c r="G24" s="13">
        <f t="shared" si="7"/>
        <v>236291</v>
      </c>
      <c r="H24" s="13">
        <f t="shared" si="7"/>
        <v>112115</v>
      </c>
      <c r="I24" s="13">
        <f t="shared" si="7"/>
        <v>34829</v>
      </c>
      <c r="J24" s="13">
        <f t="shared" si="7"/>
        <v>90919</v>
      </c>
      <c r="K24" s="11">
        <f t="shared" si="4"/>
        <v>1328586</v>
      </c>
    </row>
    <row r="25" spans="1:12" ht="17.25" customHeight="1">
      <c r="A25" s="12" t="s">
        <v>134</v>
      </c>
      <c r="B25" s="13">
        <v>63077</v>
      </c>
      <c r="C25" s="13">
        <v>96316</v>
      </c>
      <c r="D25" s="13">
        <v>107363</v>
      </c>
      <c r="E25" s="13">
        <v>66021</v>
      </c>
      <c r="F25" s="13">
        <v>77906</v>
      </c>
      <c r="G25" s="13">
        <v>104456</v>
      </c>
      <c r="H25" s="13">
        <v>50738</v>
      </c>
      <c r="I25" s="13">
        <v>19728</v>
      </c>
      <c r="J25" s="13">
        <v>44466</v>
      </c>
      <c r="K25" s="11">
        <f t="shared" si="4"/>
        <v>630071</v>
      </c>
      <c r="L25" s="52"/>
    </row>
    <row r="26" spans="1:12" ht="17.25" customHeight="1">
      <c r="A26" s="12" t="s">
        <v>135</v>
      </c>
      <c r="B26" s="13">
        <f>53309+29502</f>
        <v>82811</v>
      </c>
      <c r="C26" s="13">
        <f>73210+31640</f>
        <v>104850</v>
      </c>
      <c r="D26" s="13">
        <f>69987+33681</f>
        <v>103668</v>
      </c>
      <c r="E26" s="13">
        <f>45354+19898</f>
        <v>65252</v>
      </c>
      <c r="F26" s="13">
        <f>56147+31021</f>
        <v>87168</v>
      </c>
      <c r="G26" s="13">
        <f>80862+50973</f>
        <v>131835</v>
      </c>
      <c r="H26" s="13">
        <f>42168+19209</f>
        <v>61377</v>
      </c>
      <c r="I26" s="13">
        <f>9713+5388</f>
        <v>15101</v>
      </c>
      <c r="J26" s="13">
        <f>30939+15514</f>
        <v>46453</v>
      </c>
      <c r="K26" s="11">
        <f t="shared" si="4"/>
        <v>698515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8086</v>
      </c>
      <c r="I27" s="11">
        <v>0</v>
      </c>
      <c r="J27" s="11">
        <v>0</v>
      </c>
      <c r="K27" s="11">
        <f t="shared" si="4"/>
        <v>8086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7877.83</v>
      </c>
      <c r="I35" s="19">
        <v>0</v>
      </c>
      <c r="J35" s="19">
        <v>0</v>
      </c>
      <c r="K35" s="23">
        <f>SUM(B35:J35)</f>
        <v>7877.83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29999.37</v>
      </c>
      <c r="C39" s="23">
        <f aca="true" t="shared" si="9" ref="C39:J39">+C43+C40</f>
        <v>41780.25</v>
      </c>
      <c r="D39" s="23">
        <f t="shared" si="9"/>
        <v>43530.14</v>
      </c>
      <c r="E39" s="23">
        <f t="shared" si="9"/>
        <v>24780.980000000003</v>
      </c>
      <c r="F39" s="23">
        <f t="shared" si="9"/>
        <v>35074.740000000005</v>
      </c>
      <c r="G39" s="23">
        <f t="shared" si="9"/>
        <v>48358.14</v>
      </c>
      <c r="H39" s="23">
        <f t="shared" si="9"/>
        <v>27383.15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254189.53</v>
      </c>
    </row>
    <row r="40" spans="1:11" ht="17.25" customHeight="1">
      <c r="A40" s="16" t="s">
        <v>38</v>
      </c>
      <c r="B40" s="23">
        <f>+B54</f>
        <v>25907.69</v>
      </c>
      <c r="C40" s="23">
        <f aca="true" t="shared" si="11" ref="C40:H40">+C54</f>
        <v>36006.53</v>
      </c>
      <c r="D40" s="23">
        <f t="shared" si="11"/>
        <v>37144.38</v>
      </c>
      <c r="E40" s="23">
        <f t="shared" si="11"/>
        <v>21335.58</v>
      </c>
      <c r="F40" s="23">
        <f t="shared" si="11"/>
        <v>29793.22</v>
      </c>
      <c r="G40" s="23">
        <f t="shared" si="11"/>
        <v>40928.06</v>
      </c>
      <c r="H40" s="23">
        <f t="shared" si="11"/>
        <v>23668.11</v>
      </c>
      <c r="I40" s="19">
        <v>0</v>
      </c>
      <c r="J40" s="19">
        <v>0</v>
      </c>
      <c r="K40" s="23">
        <f t="shared" si="10"/>
        <v>214783.57</v>
      </c>
    </row>
    <row r="41" spans="1:11" ht="17.25" customHeight="1">
      <c r="A41" s="12" t="s">
        <v>39</v>
      </c>
      <c r="B41" s="76">
        <v>921</v>
      </c>
      <c r="C41" s="76">
        <v>1258</v>
      </c>
      <c r="D41" s="76">
        <v>1354</v>
      </c>
      <c r="E41" s="76">
        <v>763</v>
      </c>
      <c r="F41" s="76">
        <v>1185</v>
      </c>
      <c r="G41" s="76">
        <v>1582</v>
      </c>
      <c r="H41" s="76">
        <v>852</v>
      </c>
      <c r="I41" s="19">
        <v>0</v>
      </c>
      <c r="J41" s="19">
        <v>0</v>
      </c>
      <c r="K41" s="76">
        <f t="shared" si="10"/>
        <v>7915</v>
      </c>
    </row>
    <row r="42" spans="1:11" ht="17.25" customHeight="1">
      <c r="A42" s="12" t="s">
        <v>40</v>
      </c>
      <c r="B42" s="23">
        <f aca="true" t="shared" si="12" ref="B42:H42">ROUND(B40/B41,2)</f>
        <v>28.13</v>
      </c>
      <c r="C42" s="23">
        <f t="shared" si="12"/>
        <v>28.62</v>
      </c>
      <c r="D42" s="23">
        <f t="shared" si="12"/>
        <v>27.43</v>
      </c>
      <c r="E42" s="23">
        <f t="shared" si="12"/>
        <v>27.96</v>
      </c>
      <c r="F42" s="23">
        <f t="shared" si="12"/>
        <v>25.14</v>
      </c>
      <c r="G42" s="23">
        <f t="shared" si="12"/>
        <v>25.87</v>
      </c>
      <c r="H42" s="23">
        <f t="shared" si="12"/>
        <v>27.78</v>
      </c>
      <c r="I42" s="19">
        <v>0</v>
      </c>
      <c r="J42" s="19">
        <v>0</v>
      </c>
      <c r="K42" s="23">
        <f>ROUND(K40/K41,2)</f>
        <v>27.14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3" ref="D43:J43">ROUND(D44*D45,2)</f>
        <v>6385.76</v>
      </c>
      <c r="E43" s="64">
        <f t="shared" si="13"/>
        <v>3445.4</v>
      </c>
      <c r="F43" s="64">
        <f t="shared" si="13"/>
        <v>5281.52</v>
      </c>
      <c r="G43" s="64">
        <f t="shared" si="13"/>
        <v>7430.08</v>
      </c>
      <c r="H43" s="64">
        <f t="shared" si="13"/>
        <v>3715.04</v>
      </c>
      <c r="I43" s="64">
        <f t="shared" si="13"/>
        <v>1065.72</v>
      </c>
      <c r="J43" s="64">
        <f t="shared" si="13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1595063.57</v>
      </c>
      <c r="C47" s="22">
        <f aca="true" t="shared" si="14" ref="C47:H47">+C48+C57</f>
        <v>2313818.43</v>
      </c>
      <c r="D47" s="22">
        <f t="shared" si="14"/>
        <v>2657770.8499999996</v>
      </c>
      <c r="E47" s="22">
        <f t="shared" si="14"/>
        <v>1542473.08</v>
      </c>
      <c r="F47" s="22">
        <f t="shared" si="14"/>
        <v>2032735.11</v>
      </c>
      <c r="G47" s="22">
        <f t="shared" si="14"/>
        <v>2927070.0200000005</v>
      </c>
      <c r="H47" s="22">
        <f t="shared" si="14"/>
        <v>1561150.1500000001</v>
      </c>
      <c r="I47" s="22">
        <f>+I48+I57</f>
        <v>589878.77</v>
      </c>
      <c r="J47" s="22">
        <f>+J48+J57</f>
        <v>902094.0800000001</v>
      </c>
      <c r="K47" s="22">
        <f>SUM(B47:J47)</f>
        <v>16122054.059999999</v>
      </c>
    </row>
    <row r="48" spans="1:11" ht="17.25" customHeight="1">
      <c r="A48" s="16" t="s">
        <v>113</v>
      </c>
      <c r="B48" s="23">
        <f>SUM(B49:B56)</f>
        <v>1576991.98</v>
      </c>
      <c r="C48" s="23">
        <f aca="true" t="shared" si="15" ref="C48:J48">SUM(C49:C56)</f>
        <v>2290919.94</v>
      </c>
      <c r="D48" s="23">
        <f t="shared" si="15"/>
        <v>2633064.7499999995</v>
      </c>
      <c r="E48" s="23">
        <f t="shared" si="15"/>
        <v>1520763.03</v>
      </c>
      <c r="F48" s="23">
        <f t="shared" si="15"/>
        <v>2010095.59</v>
      </c>
      <c r="G48" s="23">
        <f t="shared" si="15"/>
        <v>2898060.4800000004</v>
      </c>
      <c r="H48" s="23">
        <f t="shared" si="15"/>
        <v>1541794.1400000001</v>
      </c>
      <c r="I48" s="23">
        <f t="shared" si="15"/>
        <v>589878.77</v>
      </c>
      <c r="J48" s="23">
        <f t="shared" si="15"/>
        <v>888563.4600000001</v>
      </c>
      <c r="K48" s="23">
        <f aca="true" t="shared" si="16" ref="K48:K57">SUM(B48:J48)</f>
        <v>15950132.140000002</v>
      </c>
    </row>
    <row r="49" spans="1:11" ht="17.25" customHeight="1">
      <c r="A49" s="34" t="s">
        <v>44</v>
      </c>
      <c r="B49" s="23">
        <f aca="true" t="shared" si="17" ref="B49:H49">ROUND(B30*B7,2)</f>
        <v>1549878.01</v>
      </c>
      <c r="C49" s="23">
        <f t="shared" si="17"/>
        <v>2247896.81</v>
      </c>
      <c r="D49" s="23">
        <f t="shared" si="17"/>
        <v>2593451.15</v>
      </c>
      <c r="E49" s="23">
        <f t="shared" si="17"/>
        <v>1498419.52</v>
      </c>
      <c r="F49" s="23">
        <f t="shared" si="17"/>
        <v>1978422.56</v>
      </c>
      <c r="G49" s="23">
        <f t="shared" si="17"/>
        <v>2854436.47</v>
      </c>
      <c r="H49" s="23">
        <f t="shared" si="17"/>
        <v>1509107.67</v>
      </c>
      <c r="I49" s="23">
        <f>ROUND(I30*I7,2)</f>
        <v>588813.05</v>
      </c>
      <c r="J49" s="23">
        <f>ROUND(J30*J7,2)</f>
        <v>886346.42</v>
      </c>
      <c r="K49" s="23">
        <f t="shared" si="16"/>
        <v>15706771.660000002</v>
      </c>
    </row>
    <row r="50" spans="1:11" ht="17.25" customHeight="1">
      <c r="A50" s="34" t="s">
        <v>45</v>
      </c>
      <c r="B50" s="19">
        <v>0</v>
      </c>
      <c r="C50" s="23">
        <f>ROUND(C31*C7,2)</f>
        <v>4996.65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4996.65</v>
      </c>
    </row>
    <row r="51" spans="1:11" ht="17.25" customHeight="1">
      <c r="A51" s="67" t="s">
        <v>106</v>
      </c>
      <c r="B51" s="68">
        <f aca="true" t="shared" si="18" ref="B51:H51">ROUND(B32*B7,2)</f>
        <v>-2885.4</v>
      </c>
      <c r="C51" s="68">
        <f t="shared" si="18"/>
        <v>-3753.77</v>
      </c>
      <c r="D51" s="68">
        <f t="shared" si="18"/>
        <v>-3916.54</v>
      </c>
      <c r="E51" s="68">
        <f t="shared" si="18"/>
        <v>-2437.47</v>
      </c>
      <c r="F51" s="68">
        <f t="shared" si="18"/>
        <v>-3401.71</v>
      </c>
      <c r="G51" s="68">
        <f t="shared" si="18"/>
        <v>-4734.13</v>
      </c>
      <c r="H51" s="68">
        <f t="shared" si="18"/>
        <v>-2574.51</v>
      </c>
      <c r="I51" s="19">
        <v>0</v>
      </c>
      <c r="J51" s="19">
        <v>0</v>
      </c>
      <c r="K51" s="68">
        <f>SUM(B51:J51)</f>
        <v>-23703.53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7877.83</v>
      </c>
      <c r="I53" s="31">
        <f>+I35</f>
        <v>0</v>
      </c>
      <c r="J53" s="31">
        <f>+J35</f>
        <v>0</v>
      </c>
      <c r="K53" s="23">
        <f t="shared" si="16"/>
        <v>7877.83</v>
      </c>
    </row>
    <row r="54" spans="1:11" ht="17.25" customHeight="1">
      <c r="A54" s="12" t="s">
        <v>48</v>
      </c>
      <c r="B54" s="68">
        <v>25907.69</v>
      </c>
      <c r="C54" s="68">
        <v>36006.53</v>
      </c>
      <c r="D54" s="68">
        <v>37144.38</v>
      </c>
      <c r="E54" s="68">
        <v>21335.58</v>
      </c>
      <c r="F54" s="68">
        <v>29793.22</v>
      </c>
      <c r="G54" s="68">
        <v>40928.06</v>
      </c>
      <c r="H54" s="68">
        <v>23668.11</v>
      </c>
      <c r="I54" s="19">
        <v>0</v>
      </c>
      <c r="J54" s="19">
        <v>0</v>
      </c>
      <c r="K54" s="23">
        <f t="shared" si="16"/>
        <v>214783.57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6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6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9" ref="B61:J61">+B62+B69+B101+B102</f>
        <v>-211499.88999999996</v>
      </c>
      <c r="C61" s="35">
        <f t="shared" si="19"/>
        <v>410424.37000000005</v>
      </c>
      <c r="D61" s="35">
        <f t="shared" si="19"/>
        <v>455614.23000000004</v>
      </c>
      <c r="E61" s="35">
        <f t="shared" si="19"/>
        <v>59673.50000000012</v>
      </c>
      <c r="F61" s="35">
        <f t="shared" si="19"/>
        <v>-241493.90999999997</v>
      </c>
      <c r="G61" s="35">
        <f t="shared" si="19"/>
        <v>-407525.74</v>
      </c>
      <c r="H61" s="35">
        <f t="shared" si="19"/>
        <v>165923.98999999996</v>
      </c>
      <c r="I61" s="35">
        <f t="shared" si="19"/>
        <v>-28490.65</v>
      </c>
      <c r="J61" s="35">
        <f t="shared" si="19"/>
        <v>181443.41999999998</v>
      </c>
      <c r="K61" s="35">
        <f>SUM(B61:J61)</f>
        <v>384069.3200000003</v>
      </c>
    </row>
    <row r="62" spans="1:11" ht="18.75" customHeight="1">
      <c r="A62" s="16" t="s">
        <v>75</v>
      </c>
      <c r="B62" s="35">
        <f aca="true" t="shared" si="20" ref="B62:J62">B63+B64+B65+B66+B67+B68</f>
        <v>-506190.86</v>
      </c>
      <c r="C62" s="35">
        <f t="shared" si="20"/>
        <v>-207929.88</v>
      </c>
      <c r="D62" s="35">
        <f t="shared" si="20"/>
        <v>-268595.32999999996</v>
      </c>
      <c r="E62" s="35">
        <f t="shared" si="20"/>
        <v>-587612.1599999999</v>
      </c>
      <c r="F62" s="35">
        <f t="shared" si="20"/>
        <v>-506716.56999999995</v>
      </c>
      <c r="G62" s="35">
        <f t="shared" si="20"/>
        <v>-490437.86</v>
      </c>
      <c r="H62" s="35">
        <f t="shared" si="20"/>
        <v>-180051.6</v>
      </c>
      <c r="I62" s="35">
        <f t="shared" si="20"/>
        <v>-32634.4</v>
      </c>
      <c r="J62" s="35">
        <f t="shared" si="20"/>
        <v>-63308</v>
      </c>
      <c r="K62" s="35">
        <f aca="true" t="shared" si="21" ref="K62:K93">SUM(B62:J62)</f>
        <v>-2843476.6599999997</v>
      </c>
    </row>
    <row r="63" spans="1:11" ht="18.75" customHeight="1">
      <c r="A63" s="12" t="s">
        <v>76</v>
      </c>
      <c r="B63" s="35">
        <f>-ROUND(B9*$D$3,2)</f>
        <v>-143769.2</v>
      </c>
      <c r="C63" s="35">
        <f aca="true" t="shared" si="22" ref="C63:J63">-ROUND(C9*$D$3,2)</f>
        <v>-198994.6</v>
      </c>
      <c r="D63" s="35">
        <f t="shared" si="22"/>
        <v>-174347.8</v>
      </c>
      <c r="E63" s="35">
        <f t="shared" si="22"/>
        <v>-134432.6</v>
      </c>
      <c r="F63" s="35">
        <f t="shared" si="22"/>
        <v>-153824</v>
      </c>
      <c r="G63" s="35">
        <f t="shared" si="22"/>
        <v>-207552.2</v>
      </c>
      <c r="H63" s="35">
        <f t="shared" si="22"/>
        <v>-180051.6</v>
      </c>
      <c r="I63" s="35">
        <f t="shared" si="22"/>
        <v>-32634.4</v>
      </c>
      <c r="J63" s="35">
        <f t="shared" si="22"/>
        <v>-63308</v>
      </c>
      <c r="K63" s="35">
        <f t="shared" si="21"/>
        <v>-1288914.4000000001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-6539.8</v>
      </c>
      <c r="C65" s="35">
        <v>-494</v>
      </c>
      <c r="D65" s="35">
        <v>-828.4</v>
      </c>
      <c r="E65" s="35">
        <v>-5331.4</v>
      </c>
      <c r="F65" s="35">
        <v>-2131.8</v>
      </c>
      <c r="G65" s="35">
        <v>-1371.8</v>
      </c>
      <c r="H65" s="19">
        <v>0</v>
      </c>
      <c r="I65" s="19">
        <v>0</v>
      </c>
      <c r="J65" s="19">
        <v>0</v>
      </c>
      <c r="K65" s="35">
        <f t="shared" si="21"/>
        <v>-16697.199999999997</v>
      </c>
    </row>
    <row r="66" spans="1:11" ht="18.75" customHeight="1">
      <c r="A66" s="12" t="s">
        <v>107</v>
      </c>
      <c r="B66" s="35">
        <v>-3575.8</v>
      </c>
      <c r="C66" s="35">
        <v>-984.2</v>
      </c>
      <c r="D66" s="35">
        <v>-851.2</v>
      </c>
      <c r="E66" s="35">
        <v>-763.8</v>
      </c>
      <c r="F66" s="35">
        <v>-79.8</v>
      </c>
      <c r="G66" s="35">
        <v>-319.2</v>
      </c>
      <c r="H66" s="19">
        <v>0</v>
      </c>
      <c r="I66" s="19">
        <v>0</v>
      </c>
      <c r="J66" s="19">
        <v>0</v>
      </c>
      <c r="K66" s="35">
        <f t="shared" si="21"/>
        <v>-6574</v>
      </c>
    </row>
    <row r="67" spans="1:11" ht="18.75" customHeight="1">
      <c r="A67" s="12" t="s">
        <v>53</v>
      </c>
      <c r="B67" s="35">
        <v>-352306.06</v>
      </c>
      <c r="C67" s="35">
        <v>-7457.08</v>
      </c>
      <c r="D67" s="35">
        <v>-92567.93</v>
      </c>
      <c r="E67" s="35">
        <v>-446859.36</v>
      </c>
      <c r="F67" s="35">
        <v>-350680.97</v>
      </c>
      <c r="G67" s="35">
        <v>-281194.66</v>
      </c>
      <c r="H67" s="19">
        <v>0</v>
      </c>
      <c r="I67" s="19">
        <v>0</v>
      </c>
      <c r="J67" s="19">
        <v>0</v>
      </c>
      <c r="K67" s="35">
        <f t="shared" si="21"/>
        <v>-1531066.0599999998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-225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21"/>
        <v>-225</v>
      </c>
    </row>
    <row r="69" spans="1:11" s="74" customFormat="1" ht="18.75" customHeight="1">
      <c r="A69" s="65" t="s">
        <v>80</v>
      </c>
      <c r="B69" s="68">
        <f aca="true" t="shared" si="23" ref="B69:J69">SUM(B70:B99)</f>
        <v>-14876.31</v>
      </c>
      <c r="C69" s="68">
        <f t="shared" si="23"/>
        <v>-21701.55</v>
      </c>
      <c r="D69" s="68">
        <f t="shared" si="23"/>
        <v>-21494.8</v>
      </c>
      <c r="E69" s="68">
        <f t="shared" si="23"/>
        <v>-27118.9</v>
      </c>
      <c r="F69" s="68">
        <f t="shared" si="23"/>
        <v>-20054.300000000003</v>
      </c>
      <c r="G69" s="68">
        <f t="shared" si="23"/>
        <v>-29991.469999999998</v>
      </c>
      <c r="H69" s="68">
        <f t="shared" si="23"/>
        <v>-14679.57</v>
      </c>
      <c r="I69" s="68">
        <f t="shared" si="23"/>
        <v>-52281.23</v>
      </c>
      <c r="J69" s="68">
        <f t="shared" si="23"/>
        <v>-10638.91</v>
      </c>
      <c r="K69" s="68">
        <f t="shared" si="21"/>
        <v>-212837.04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21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21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21"/>
        <v>-45000</v>
      </c>
    </row>
    <row r="74" spans="1:11" ht="18.75" customHeight="1">
      <c r="A74" s="34" t="s">
        <v>59</v>
      </c>
      <c r="B74" s="35">
        <v>-14876.31</v>
      </c>
      <c r="C74" s="35">
        <v>-21595.62</v>
      </c>
      <c r="D74" s="35">
        <v>-20415.2</v>
      </c>
      <c r="E74" s="35">
        <v>-14316.37</v>
      </c>
      <c r="F74" s="35">
        <v>-19673.65</v>
      </c>
      <c r="G74" s="35">
        <v>-29979.62</v>
      </c>
      <c r="H74" s="35">
        <v>-14679.57</v>
      </c>
      <c r="I74" s="35">
        <v>-5160.55</v>
      </c>
      <c r="J74" s="35">
        <v>-10638.91</v>
      </c>
      <c r="K74" s="68">
        <f t="shared" si="21"/>
        <v>-151335.8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1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-12802.53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21"/>
        <v>-12802.53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131</v>
      </c>
      <c r="B101" s="48">
        <v>309567.28</v>
      </c>
      <c r="C101" s="48">
        <v>640055.8</v>
      </c>
      <c r="D101" s="48">
        <v>745704.36</v>
      </c>
      <c r="E101" s="48">
        <v>674404.56</v>
      </c>
      <c r="F101" s="48">
        <v>285276.96</v>
      </c>
      <c r="G101" s="48">
        <v>112903.59</v>
      </c>
      <c r="H101" s="48">
        <v>360655.16</v>
      </c>
      <c r="I101" s="48">
        <v>56424.98</v>
      </c>
      <c r="J101" s="48">
        <v>255390.33</v>
      </c>
      <c r="K101" s="48">
        <f>SUM(B101:J101)</f>
        <v>3440383.02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4" ref="B104:H104">+B105+B106</f>
        <v>1383563.6800000002</v>
      </c>
      <c r="C104" s="24">
        <f t="shared" si="24"/>
        <v>2724242.8000000003</v>
      </c>
      <c r="D104" s="24">
        <f t="shared" si="24"/>
        <v>3113385.0799999996</v>
      </c>
      <c r="E104" s="24">
        <f t="shared" si="24"/>
        <v>1602146.5800000003</v>
      </c>
      <c r="F104" s="24">
        <f t="shared" si="24"/>
        <v>1791241.2</v>
      </c>
      <c r="G104" s="24">
        <f t="shared" si="24"/>
        <v>2519544.2800000003</v>
      </c>
      <c r="H104" s="24">
        <f t="shared" si="24"/>
        <v>1727074.14</v>
      </c>
      <c r="I104" s="24">
        <f>+I105+I106</f>
        <v>561388.12</v>
      </c>
      <c r="J104" s="24">
        <f>+J105+J106</f>
        <v>1083537.5000000002</v>
      </c>
      <c r="K104" s="48">
        <f>SUM(B104:J104)</f>
        <v>16506123.38</v>
      </c>
      <c r="L104" s="54"/>
    </row>
    <row r="105" spans="1:12" ht="18" customHeight="1">
      <c r="A105" s="16" t="s">
        <v>83</v>
      </c>
      <c r="B105" s="24">
        <f aca="true" t="shared" si="25" ref="B105:J105">+B48+B62+B69+B101</f>
        <v>1365492.09</v>
      </c>
      <c r="C105" s="24">
        <f t="shared" si="25"/>
        <v>2701344.31</v>
      </c>
      <c r="D105" s="24">
        <f t="shared" si="25"/>
        <v>3088678.9799999995</v>
      </c>
      <c r="E105" s="24">
        <f t="shared" si="25"/>
        <v>1580436.5300000003</v>
      </c>
      <c r="F105" s="24">
        <f t="shared" si="25"/>
        <v>1768601.68</v>
      </c>
      <c r="G105" s="24">
        <f t="shared" si="25"/>
        <v>2490534.74</v>
      </c>
      <c r="H105" s="24">
        <f t="shared" si="25"/>
        <v>1707718.13</v>
      </c>
      <c r="I105" s="24">
        <f t="shared" si="25"/>
        <v>561388.12</v>
      </c>
      <c r="J105" s="24">
        <f t="shared" si="25"/>
        <v>1070006.8800000001</v>
      </c>
      <c r="K105" s="48">
        <f>SUM(B105:J105)</f>
        <v>16334201.46</v>
      </c>
      <c r="L105" s="54"/>
    </row>
    <row r="106" spans="1:11" ht="18.75" customHeight="1">
      <c r="A106" s="16" t="s">
        <v>101</v>
      </c>
      <c r="B106" s="24">
        <f aca="true" t="shared" si="26" ref="B106:J106">IF(+B57+B102+B107&lt;0,0,(B57+B102+B107))</f>
        <v>18071.59</v>
      </c>
      <c r="C106" s="24">
        <f t="shared" si="26"/>
        <v>22898.49</v>
      </c>
      <c r="D106" s="24">
        <f t="shared" si="26"/>
        <v>24706.1</v>
      </c>
      <c r="E106" s="24">
        <f t="shared" si="26"/>
        <v>21710.05</v>
      </c>
      <c r="F106" s="24">
        <f t="shared" si="26"/>
        <v>22639.52</v>
      </c>
      <c r="G106" s="24">
        <f t="shared" si="26"/>
        <v>29009.54</v>
      </c>
      <c r="H106" s="24">
        <f t="shared" si="26"/>
        <v>19356.01</v>
      </c>
      <c r="I106" s="19">
        <f t="shared" si="26"/>
        <v>0</v>
      </c>
      <c r="J106" s="24">
        <f t="shared" si="26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16506123.390000002</v>
      </c>
      <c r="L112" s="54"/>
    </row>
    <row r="113" spans="1:11" ht="18.75" customHeight="1">
      <c r="A113" s="26" t="s">
        <v>71</v>
      </c>
      <c r="B113" s="27">
        <v>201099.61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201099.61</v>
      </c>
    </row>
    <row r="114" spans="1:11" ht="18.75" customHeight="1">
      <c r="A114" s="26" t="s">
        <v>72</v>
      </c>
      <c r="B114" s="27">
        <v>1182464.07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7" ref="K114:K130">SUM(B114:J114)</f>
        <v>1182464.07</v>
      </c>
    </row>
    <row r="115" spans="1:11" ht="18.75" customHeight="1">
      <c r="A115" s="26" t="s">
        <v>73</v>
      </c>
      <c r="B115" s="40">
        <v>0</v>
      </c>
      <c r="C115" s="27">
        <f>+C104</f>
        <v>2724242.8000000003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7"/>
        <v>2724242.8000000003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3113385.0799999996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7"/>
        <v>3113385.0799999996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1602146.5800000003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7"/>
        <v>1602146.5800000003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386031.13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7"/>
        <v>386031.13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737333.8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7"/>
        <v>737333.8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75966.58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7"/>
        <v>75966.58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591909.7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7"/>
        <v>591909.7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710877.88</v>
      </c>
      <c r="H122" s="40">
        <v>0</v>
      </c>
      <c r="I122" s="40">
        <v>0</v>
      </c>
      <c r="J122" s="40">
        <v>0</v>
      </c>
      <c r="K122" s="41">
        <f t="shared" si="27"/>
        <v>710877.88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58742.22</v>
      </c>
      <c r="H123" s="40">
        <v>0</v>
      </c>
      <c r="I123" s="40">
        <v>0</v>
      </c>
      <c r="J123" s="40">
        <v>0</v>
      </c>
      <c r="K123" s="41">
        <f t="shared" si="27"/>
        <v>58742.22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374930.03</v>
      </c>
      <c r="H124" s="40">
        <v>0</v>
      </c>
      <c r="I124" s="40">
        <v>0</v>
      </c>
      <c r="J124" s="40">
        <v>0</v>
      </c>
      <c r="K124" s="41">
        <f t="shared" si="27"/>
        <v>374930.03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400644.63</v>
      </c>
      <c r="H125" s="40">
        <v>0</v>
      </c>
      <c r="I125" s="40">
        <v>0</v>
      </c>
      <c r="J125" s="40">
        <v>0</v>
      </c>
      <c r="K125" s="41">
        <f t="shared" si="27"/>
        <v>400644.63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974349.52</v>
      </c>
      <c r="H126" s="40">
        <v>0</v>
      </c>
      <c r="I126" s="40">
        <v>0</v>
      </c>
      <c r="J126" s="40">
        <v>0</v>
      </c>
      <c r="K126" s="41">
        <f t="shared" si="27"/>
        <v>974349.52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664932.26</v>
      </c>
      <c r="I127" s="40">
        <v>0</v>
      </c>
      <c r="J127" s="40">
        <v>0</v>
      </c>
      <c r="K127" s="41">
        <f t="shared" si="27"/>
        <v>664932.26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1062141.88</v>
      </c>
      <c r="I128" s="40">
        <v>0</v>
      </c>
      <c r="J128" s="40">
        <v>0</v>
      </c>
      <c r="K128" s="41">
        <f t="shared" si="27"/>
        <v>1062141.88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561388.12</v>
      </c>
      <c r="J129" s="40">
        <v>0</v>
      </c>
      <c r="K129" s="41">
        <f t="shared" si="27"/>
        <v>561388.12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1083537.5</v>
      </c>
      <c r="K130" s="44">
        <f t="shared" si="27"/>
        <v>1083537.5</v>
      </c>
    </row>
    <row r="131" spans="1:11" ht="18.75" customHeight="1">
      <c r="A131" s="39" t="s">
        <v>133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75" t="s">
        <v>132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2016-06-02T18:35:14Z</dcterms:modified>
  <cp:category/>
  <cp:version/>
  <cp:contentType/>
  <cp:contentStatus/>
</cp:coreProperties>
</file>